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ebsites\Meadow View Primary\resources\governors\"/>
    </mc:Choice>
  </mc:AlternateContent>
  <bookViews>
    <workbookView xWindow="0" yWindow="0" windowWidth="13680" windowHeight="11355"/>
  </bookViews>
  <sheets>
    <sheet name="BUDGET MONITORING" sheetId="1" r:id="rId1"/>
    <sheet name="BVTD" sheetId="2" r:id="rId2"/>
    <sheet name="Early Years Funding" sheetId="4" r:id="rId3"/>
    <sheet name="UIFSM" sheetId="3" r:id="rId4"/>
  </sheets>
  <calcPr calcId="152511"/>
</workbook>
</file>

<file path=xl/calcChain.xml><?xml version="1.0" encoding="utf-8"?>
<calcChain xmlns="http://schemas.openxmlformats.org/spreadsheetml/2006/main">
  <c r="C12" i="1" l="1"/>
  <c r="D10" i="1"/>
  <c r="D66" i="1"/>
  <c r="D65" i="1"/>
  <c r="E65" i="1"/>
  <c r="E54" i="1"/>
  <c r="E53" i="1"/>
  <c r="E52" i="1"/>
  <c r="E51" i="1"/>
  <c r="E50" i="1"/>
  <c r="E47" i="1"/>
  <c r="E40" i="1"/>
  <c r="E37" i="1"/>
  <c r="E36" i="1"/>
  <c r="D47" i="1" l="1"/>
  <c r="D37" i="1"/>
  <c r="D36" i="1"/>
  <c r="C66" i="1" l="1"/>
  <c r="B16" i="1" l="1"/>
  <c r="C15" i="1"/>
  <c r="F66" i="1" l="1"/>
  <c r="G66" i="1" s="1"/>
  <c r="H66" i="1" l="1"/>
  <c r="D65" i="4"/>
  <c r="C65" i="4"/>
  <c r="C67" i="4" s="1"/>
  <c r="G56" i="4"/>
  <c r="G55" i="4"/>
  <c r="G54" i="4"/>
  <c r="G53" i="4"/>
  <c r="F49" i="4"/>
  <c r="I49" i="4" s="1"/>
  <c r="F48" i="4"/>
  <c r="I48" i="4" s="1"/>
  <c r="F47" i="4"/>
  <c r="I47" i="4" s="1"/>
  <c r="F46" i="4"/>
  <c r="I46" i="4" s="1"/>
  <c r="J46" i="4" s="1"/>
  <c r="I42" i="4"/>
  <c r="F42" i="4"/>
  <c r="F41" i="4"/>
  <c r="I41" i="4" s="1"/>
  <c r="I40" i="4"/>
  <c r="F40" i="4"/>
  <c r="F39" i="4"/>
  <c r="I39" i="4" s="1"/>
  <c r="F35" i="4"/>
  <c r="F34" i="4"/>
  <c r="F33" i="4"/>
  <c r="I33" i="4" s="1"/>
  <c r="F32" i="4"/>
  <c r="I32" i="4" s="1"/>
  <c r="J32" i="4" s="1"/>
  <c r="F25" i="4"/>
  <c r="F24" i="4"/>
  <c r="F23" i="4"/>
  <c r="G23" i="4" s="1"/>
  <c r="I19" i="4"/>
  <c r="G19" i="4"/>
  <c r="I18" i="4"/>
  <c r="G18" i="4"/>
  <c r="I17" i="4"/>
  <c r="G17" i="4"/>
  <c r="I13" i="4"/>
  <c r="I25" i="4" s="1"/>
  <c r="G13" i="4"/>
  <c r="I12" i="4"/>
  <c r="G12" i="4"/>
  <c r="I11" i="4"/>
  <c r="I23" i="4" s="1"/>
  <c r="G11" i="4"/>
  <c r="I7" i="4"/>
  <c r="G7" i="4"/>
  <c r="I6" i="4"/>
  <c r="I24" i="4" s="1"/>
  <c r="G6" i="4"/>
  <c r="G24" i="4" s="1"/>
  <c r="I5" i="4"/>
  <c r="G5" i="4"/>
  <c r="G25" i="4" l="1"/>
  <c r="J39" i="4"/>
  <c r="I54" i="4"/>
  <c r="I60" i="4" s="1"/>
  <c r="F54" i="4"/>
  <c r="F56" i="4"/>
  <c r="F53" i="4"/>
  <c r="I35" i="4"/>
  <c r="I56" i="4" s="1"/>
  <c r="I62" i="4" s="1"/>
  <c r="I53" i="4"/>
  <c r="I59" i="4" s="1"/>
  <c r="F55" i="4"/>
  <c r="I34" i="4"/>
  <c r="I55" i="4" s="1"/>
  <c r="I61" i="4" s="1"/>
  <c r="C90" i="1"/>
  <c r="B9" i="1"/>
  <c r="I64" i="4" l="1"/>
  <c r="F67" i="1"/>
  <c r="H67" i="1" s="1"/>
  <c r="G67" i="1" l="1"/>
  <c r="F73" i="1"/>
  <c r="G73" i="1" s="1"/>
  <c r="F74" i="1"/>
  <c r="G74" i="1" s="1"/>
  <c r="F75" i="1"/>
  <c r="G75" i="1" s="1"/>
  <c r="F76" i="1"/>
  <c r="G76" i="1" s="1"/>
  <c r="H76" i="1"/>
  <c r="F77" i="1"/>
  <c r="G77" i="1" s="1"/>
  <c r="H75" i="1" l="1"/>
  <c r="H77" i="1"/>
  <c r="H73" i="1"/>
  <c r="H74" i="1"/>
  <c r="D8" i="3" l="1"/>
  <c r="D12" i="3" s="1"/>
  <c r="E18" i="1" l="1"/>
  <c r="F56" i="1"/>
  <c r="G56" i="1" s="1"/>
  <c r="C80" i="1"/>
  <c r="F72" i="1"/>
  <c r="H72" i="1" s="1"/>
  <c r="F45" i="1"/>
  <c r="G45" i="1" s="1"/>
  <c r="E13" i="1"/>
  <c r="E10" i="1"/>
  <c r="E11" i="1"/>
  <c r="E12" i="1"/>
  <c r="E14" i="1"/>
  <c r="E15" i="1"/>
  <c r="E16" i="1"/>
  <c r="E9" i="1"/>
  <c r="H94" i="1"/>
  <c r="H93" i="1"/>
  <c r="F90" i="1"/>
  <c r="H90" i="1" s="1"/>
  <c r="H81" i="1"/>
  <c r="E80" i="1"/>
  <c r="D80" i="1"/>
  <c r="H79" i="1"/>
  <c r="F71" i="1"/>
  <c r="H71" i="1" s="1"/>
  <c r="F70" i="1"/>
  <c r="H70" i="1" s="1"/>
  <c r="F69" i="1"/>
  <c r="H69" i="1" s="1"/>
  <c r="F68" i="1"/>
  <c r="H68" i="1" s="1"/>
  <c r="F65" i="1"/>
  <c r="G65" i="1" s="1"/>
  <c r="E59" i="1"/>
  <c r="D59" i="1"/>
  <c r="C59" i="1"/>
  <c r="F55" i="1"/>
  <c r="G55" i="1" s="1"/>
  <c r="F54" i="1"/>
  <c r="H54" i="1" s="1"/>
  <c r="F53" i="1"/>
  <c r="G53" i="1" s="1"/>
  <c r="F52" i="1"/>
  <c r="H52" i="1" s="1"/>
  <c r="F51" i="1"/>
  <c r="H51" i="1" s="1"/>
  <c r="F50" i="1"/>
  <c r="H50" i="1" s="1"/>
  <c r="F49" i="1"/>
  <c r="G49" i="1" s="1"/>
  <c r="F48" i="1"/>
  <c r="G48" i="1" s="1"/>
  <c r="F47" i="1"/>
  <c r="G47" i="1" s="1"/>
  <c r="F46" i="1"/>
  <c r="H46" i="1" s="1"/>
  <c r="F44" i="1"/>
  <c r="G44" i="1" s="1"/>
  <c r="F43" i="1"/>
  <c r="H43" i="1" s="1"/>
  <c r="F42" i="1"/>
  <c r="H42" i="1" s="1"/>
  <c r="F41" i="1"/>
  <c r="H41" i="1" s="1"/>
  <c r="F40" i="1"/>
  <c r="G40" i="1" s="1"/>
  <c r="F39" i="1"/>
  <c r="G39" i="1" s="1"/>
  <c r="F38" i="1"/>
  <c r="G38" i="1" s="1"/>
  <c r="F37" i="1"/>
  <c r="H37" i="1" s="1"/>
  <c r="F36" i="1"/>
  <c r="H36" i="1" s="1"/>
  <c r="F35" i="1"/>
  <c r="G35" i="1" s="1"/>
  <c r="F34" i="1"/>
  <c r="G34" i="1" s="1"/>
  <c r="F33" i="1"/>
  <c r="H33" i="1" s="1"/>
  <c r="F32" i="1"/>
  <c r="G32" i="1" s="1"/>
  <c r="F31" i="1"/>
  <c r="G31" i="1" s="1"/>
  <c r="F30" i="1"/>
  <c r="G30" i="1" s="1"/>
  <c r="F29" i="1"/>
  <c r="G29" i="1" s="1"/>
  <c r="G72" i="1"/>
  <c r="H38" i="1" l="1"/>
  <c r="H65" i="1"/>
  <c r="H45" i="1"/>
  <c r="E21" i="1"/>
  <c r="G70" i="1"/>
  <c r="H34" i="1"/>
  <c r="H55" i="1"/>
  <c r="G69" i="1"/>
  <c r="G71" i="1"/>
  <c r="H56" i="1"/>
  <c r="H30" i="1"/>
  <c r="E20" i="1"/>
  <c r="H44" i="1"/>
  <c r="G42" i="1"/>
  <c r="G68" i="1"/>
  <c r="E84" i="1"/>
  <c r="G90" i="1"/>
  <c r="G54" i="1"/>
  <c r="H53" i="1"/>
  <c r="H49" i="1"/>
  <c r="H40" i="1"/>
  <c r="H35" i="1"/>
  <c r="G33" i="1"/>
  <c r="H32" i="1"/>
  <c r="H31" i="1"/>
  <c r="H29" i="1"/>
  <c r="F80" i="1"/>
  <c r="G80" i="1" s="1"/>
  <c r="D84" i="1"/>
  <c r="H47" i="1"/>
  <c r="G46" i="1"/>
  <c r="G52" i="1"/>
  <c r="G51" i="1"/>
  <c r="G50" i="1"/>
  <c r="H48" i="1"/>
  <c r="G43" i="1"/>
  <c r="G41" i="1"/>
  <c r="H39" i="1"/>
  <c r="G37" i="1"/>
  <c r="F59" i="1"/>
  <c r="G59" i="1" s="1"/>
  <c r="G36" i="1"/>
  <c r="E22" i="1" l="1"/>
  <c r="C82" i="1" s="1"/>
  <c r="C84" i="1" s="1"/>
  <c r="H80" i="1"/>
  <c r="H59" i="1"/>
  <c r="F84" i="1"/>
  <c r="H84" i="1" l="1"/>
  <c r="G84" i="1"/>
</calcChain>
</file>

<file path=xl/sharedStrings.xml><?xml version="1.0" encoding="utf-8"?>
<sst xmlns="http://schemas.openxmlformats.org/spreadsheetml/2006/main" count="240" uniqueCount="139">
  <si>
    <t>Budget Monitoring</t>
  </si>
  <si>
    <t>School</t>
  </si>
  <si>
    <t>LEA Number</t>
  </si>
  <si>
    <t>As At</t>
  </si>
  <si>
    <t>Budget Breakdown</t>
  </si>
  <si>
    <t>CFR Category</t>
  </si>
  <si>
    <t>Initial Budget Allocation</t>
  </si>
  <si>
    <t>In-Year Adjustments</t>
  </si>
  <si>
    <t>Predicted Adjustments</t>
  </si>
  <si>
    <t>Amended Budget Allocation</t>
  </si>
  <si>
    <t>I01 - Budget Allocation</t>
  </si>
  <si>
    <t>I01 - Early Years</t>
  </si>
  <si>
    <t>I03 - Devolved SEN</t>
  </si>
  <si>
    <t>I03 - IAR</t>
  </si>
  <si>
    <t>I05 - Pupil Premium (LAC)</t>
  </si>
  <si>
    <t>I05 - Pupil Premium (Service)</t>
  </si>
  <si>
    <t>I05 - Pupil Premium (Ever6)</t>
  </si>
  <si>
    <t>I05 - Early Years Pupil Premium</t>
  </si>
  <si>
    <t>Total Budget Allocation</t>
  </si>
  <si>
    <t>Budget Allocated On Cedar</t>
  </si>
  <si>
    <t>Under/Over Allocated</t>
  </si>
  <si>
    <t>EXPENDITURE</t>
  </si>
  <si>
    <t>CFR Code</t>
  </si>
  <si>
    <t>CFR Heading</t>
  </si>
  <si>
    <t>Current Budget</t>
  </si>
  <si>
    <t>Current Expenditure</t>
  </si>
  <si>
    <t>Proposed Expenditure</t>
  </si>
  <si>
    <t>Outturn</t>
  </si>
  <si>
    <t>Under/Over  (-/+)</t>
  </si>
  <si>
    <t>Actual to Budget (%)</t>
  </si>
  <si>
    <t>Teaching Staff</t>
  </si>
  <si>
    <t>Supply Staff</t>
  </si>
  <si>
    <t>Education Support Staff</t>
  </si>
  <si>
    <t>Premises Staff</t>
  </si>
  <si>
    <t>Admin &amp; Clerical Staff</t>
  </si>
  <si>
    <t>Catering Staff</t>
  </si>
  <si>
    <t>Other Staff (SMSA)</t>
  </si>
  <si>
    <t>Indirect Employee Exps</t>
  </si>
  <si>
    <t>Staff Develop &amp; Training</t>
  </si>
  <si>
    <t>Supply Teach Ins</t>
  </si>
  <si>
    <t>Staff Related Ins</t>
  </si>
  <si>
    <t>Build Maint &amp; Improve</t>
  </si>
  <si>
    <t>Grounds Maint &amp; Improve</t>
  </si>
  <si>
    <t>Cleaning &amp; Caretaking</t>
  </si>
  <si>
    <t>Water &amp; Sewerage</t>
  </si>
  <si>
    <t>Energy</t>
  </si>
  <si>
    <t>Rates</t>
  </si>
  <si>
    <t>Other Occupation Costs</t>
  </si>
  <si>
    <t>Learning Res (Not IT)</t>
  </si>
  <si>
    <t>ICT Learning Resources Curricu</t>
  </si>
  <si>
    <t>Administrative Supplies</t>
  </si>
  <si>
    <t>Other Ins Premiums</t>
  </si>
  <si>
    <t>Special Facilities - Resources</t>
  </si>
  <si>
    <t>Catering Supplies</t>
  </si>
  <si>
    <t>Agency Staff</t>
  </si>
  <si>
    <t>Bought In Prof Serv (Curr)</t>
  </si>
  <si>
    <t>Bought In Prof Serv (Oth)</t>
  </si>
  <si>
    <t>Contingency</t>
  </si>
  <si>
    <t>EXPENDITURE TOTAL</t>
  </si>
  <si>
    <t>INCOME RECEIVED ON 50000 CODES</t>
  </si>
  <si>
    <t>Current Income</t>
  </si>
  <si>
    <t>Proposed Income</t>
  </si>
  <si>
    <t>Under/Over    (-/+)</t>
  </si>
  <si>
    <t>Funds Delegated By The LEA</t>
  </si>
  <si>
    <t>Pupil Premium</t>
  </si>
  <si>
    <t>Other Government Grants</t>
  </si>
  <si>
    <t>Other Grants &amp; Payments</t>
  </si>
  <si>
    <t>Income From Facilities/Service</t>
  </si>
  <si>
    <t>LEA Teacher Insurance Receipts</t>
  </si>
  <si>
    <t>Income Frm Other Ins Claims</t>
  </si>
  <si>
    <t>Income Frm Contribs To Visits</t>
  </si>
  <si>
    <t>Donations &amp;/or Private Funds</t>
  </si>
  <si>
    <t>Additional Grants For Schools</t>
  </si>
  <si>
    <t>50000 CODE INCOME TOTAL</t>
  </si>
  <si>
    <t>BALANCE</t>
  </si>
  <si>
    <t>Ring-Fenced Grants</t>
  </si>
  <si>
    <t>Grant</t>
  </si>
  <si>
    <t>Allocation</t>
  </si>
  <si>
    <t>Under/Over                (-/+)</t>
  </si>
  <si>
    <t xml:space="preserve">DEVOLVED CAPITAL </t>
  </si>
  <si>
    <t>SEN Funding</t>
  </si>
  <si>
    <t>ELEMENT</t>
  </si>
  <si>
    <t>AMOUNT PER HOUR PER CHILD</t>
  </si>
  <si>
    <t>WEEKS FUNDED 38 @ 15 HOURS</t>
  </si>
  <si>
    <t>SUMMER TERM HOURS</t>
  </si>
  <si>
    <t>PUPIL NUMBERS</t>
  </si>
  <si>
    <t>TOTAL</t>
  </si>
  <si>
    <t>15 HOURS</t>
  </si>
  <si>
    <t>BASIC HOURLY RATE</t>
  </si>
  <si>
    <t>DEPRIVATION FACTOR - HIGH</t>
  </si>
  <si>
    <t>DEPRIVATION FACTOR - MEDIUM</t>
  </si>
  <si>
    <t>AUTUMN TERM HOURS</t>
  </si>
  <si>
    <t>SPRING TERM HOURS</t>
  </si>
  <si>
    <t>ANNUAL HOURS</t>
  </si>
  <si>
    <t>30 HOURS</t>
  </si>
  <si>
    <t>AM</t>
  </si>
  <si>
    <t>PM</t>
  </si>
  <si>
    <t>MONDAY</t>
  </si>
  <si>
    <t>DIFFERENCE 15 HOUR BASIC</t>
  </si>
  <si>
    <t>TUESDAY</t>
  </si>
  <si>
    <t>DIFFERENCE 30 HOUR BASIC</t>
  </si>
  <si>
    <t>WEDNESDAY</t>
  </si>
  <si>
    <t>DIFFERENCE HIGH</t>
  </si>
  <si>
    <t>THURSDAY</t>
  </si>
  <si>
    <t>DIFFERENCE MEDIUM</t>
  </si>
  <si>
    <t>FRIDAY</t>
  </si>
  <si>
    <t>NET DIFFERENCE</t>
  </si>
  <si>
    <t>AVERAGE</t>
  </si>
  <si>
    <t>Income From Catering</t>
  </si>
  <si>
    <t>C/Fwd from 17/18</t>
  </si>
  <si>
    <t>Meadow View Primary</t>
  </si>
  <si>
    <t>310830/1</t>
  </si>
  <si>
    <t>2017/18 CALCULATION OF ADDITIONAL NURSERY FUNDING</t>
  </si>
  <si>
    <t>2018/19 ESTIMATED CALCULATION OF ADDITIONAL NURSERY FUNDING</t>
  </si>
  <si>
    <t>Meadow View Primary UIFSM</t>
  </si>
  <si>
    <t>Total UIFSM 2017/18:-</t>
  </si>
  <si>
    <t>2017/18 Indicative 7/12th Paid July 2017:-</t>
  </si>
  <si>
    <t>Balance Due For 2017/18:-</t>
  </si>
  <si>
    <t>2018/19 Indicative 7/12th's Paid July 2018:-</t>
  </si>
  <si>
    <t>Total Payment July 2018:-</t>
  </si>
  <si>
    <t>Teachers Pay Award Grant</t>
  </si>
  <si>
    <t>Grp</t>
  </si>
  <si>
    <t>Cat</t>
  </si>
  <si>
    <t>Description</t>
  </si>
  <si>
    <t>Budget CYR</t>
  </si>
  <si>
    <t>Total ACT+BBF</t>
  </si>
  <si>
    <t>Under/Over(-/+)</t>
  </si>
  <si>
    <t>E</t>
  </si>
  <si>
    <t>Expenditure</t>
  </si>
  <si>
    <t>Supply Teaching Staff</t>
  </si>
  <si>
    <t>Administrative &amp; Clerical Staf</t>
  </si>
  <si>
    <t>Cost Of Other Staff</t>
  </si>
  <si>
    <t>Indirect Employee Expenses</t>
  </si>
  <si>
    <t>Expenditure              Total</t>
  </si>
  <si>
    <t>Running Total            -----</t>
  </si>
  <si>
    <t>I</t>
  </si>
  <si>
    <t>Income</t>
  </si>
  <si>
    <t>X</t>
  </si>
  <si>
    <t>Non CFR Codes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</si>
</sst>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£&quot;#,##0.00;[Red]\-&quot;£&quot;#,##0.00"/>
    <numFmt numFmtId="43" formatCode="_-* #,##0.00_-;\-* #,##0.00_-;_-* &quot;-&quot;??_-;_-@_-"/>
    <numFmt numFmtId="164" formatCode="_-* #,##0_-;\-* #,##0_-;_-* &quot;-&quot;??_-;_-@_-"/>
    <numFmt numFmtId="165" formatCode="[$-F800]dddd\,\ mmmm\ dd\,\ yyyy"/>
    <numFmt numFmtId="166" formatCode="[$-809]d\ mmmm\ yy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indexed="9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18"/>
      <color indexed="9"/>
      <name val="Tahoma"/>
      <family val="2"/>
    </font>
    <font>
      <b/>
      <sz val="14"/>
      <name val="Tahoma"/>
      <family val="2"/>
    </font>
    <font>
      <b/>
      <sz val="12"/>
      <color indexed="9"/>
      <name val="Tahoma"/>
      <family val="2"/>
    </font>
    <font>
      <sz val="14"/>
      <name val="Tahoma"/>
      <family val="2"/>
    </font>
    <font>
      <b/>
      <sz val="12"/>
      <color theme="0"/>
      <name val="Tahoma"/>
      <family val="2"/>
    </font>
    <font>
      <b/>
      <sz val="14"/>
      <color indexed="9"/>
      <name val="Tahoma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2"/>
      <color rgb="FFFF0000"/>
      <name val="Tahoma"/>
      <family val="2"/>
    </font>
    <font>
      <sz val="11"/>
      <name val="Calibri"/>
      <family val="2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  <font>
      <b/>
      <u/>
      <sz val="11"/>
      <color theme="3"/>
      <name val="Calibri"/>
      <family val="2"/>
    </font>
    <font>
      <b/>
      <sz val="11"/>
      <color rgb="FF7030A0"/>
      <name val="Calibri"/>
      <family val="2"/>
    </font>
    <font>
      <b/>
      <sz val="11"/>
      <color theme="3"/>
      <name val="Calibri"/>
      <family val="2"/>
    </font>
    <font>
      <sz val="11"/>
      <color rgb="FF7030A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5">
    <xf numFmtId="0" fontId="0" fillId="0" borderId="0" xfId="0"/>
    <xf numFmtId="0" fontId="4" fillId="0" borderId="0" xfId="0" applyFont="1"/>
    <xf numFmtId="43" fontId="4" fillId="0" borderId="0" xfId="1" applyFont="1"/>
    <xf numFmtId="0" fontId="5" fillId="0" borderId="0" xfId="0" applyFont="1"/>
    <xf numFmtId="43" fontId="5" fillId="0" borderId="0" xfId="1" applyNumberFormat="1" applyFont="1"/>
    <xf numFmtId="164" fontId="4" fillId="0" borderId="0" xfId="1" applyNumberFormat="1" applyFont="1"/>
    <xf numFmtId="43" fontId="6" fillId="0" borderId="0" xfId="1" applyFont="1"/>
    <xf numFmtId="0" fontId="4" fillId="0" borderId="0" xfId="0" applyFont="1" applyAlignment="1">
      <alignment horizontal="center"/>
    </xf>
    <xf numFmtId="43" fontId="8" fillId="0" borderId="0" xfId="1" applyFont="1"/>
    <xf numFmtId="43" fontId="7" fillId="0" borderId="0" xfId="1" applyFont="1"/>
    <xf numFmtId="0" fontId="8" fillId="0" borderId="0" xfId="0" applyFont="1" applyAlignment="1">
      <alignment horizontal="center"/>
    </xf>
    <xf numFmtId="43" fontId="5" fillId="0" borderId="0" xfId="1" applyFont="1"/>
    <xf numFmtId="0" fontId="8" fillId="0" borderId="0" xfId="0" applyFont="1"/>
    <xf numFmtId="43" fontId="8" fillId="0" borderId="0" xfId="1" applyFont="1" applyAlignment="1">
      <alignment wrapText="1"/>
    </xf>
    <xf numFmtId="43" fontId="7" fillId="0" borderId="0" xfId="1" applyFont="1" applyAlignment="1">
      <alignment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43" fontId="5" fillId="0" borderId="0" xfId="1" applyFont="1" applyAlignment="1">
      <alignment wrapText="1"/>
    </xf>
    <xf numFmtId="0" fontId="8" fillId="0" borderId="0" xfId="0" applyFont="1" applyAlignment="1">
      <alignment wrapText="1"/>
    </xf>
    <xf numFmtId="0" fontId="6" fillId="0" borderId="0" xfId="0" applyFont="1" applyAlignment="1"/>
    <xf numFmtId="166" fontId="5" fillId="0" borderId="0" xfId="0" applyNumberFormat="1" applyFont="1" applyAlignment="1">
      <alignment horizontal="left"/>
    </xf>
    <xf numFmtId="43" fontId="5" fillId="0" borderId="0" xfId="1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43" fontId="9" fillId="0" borderId="0" xfId="0" applyNumberFormat="1" applyFont="1" applyFill="1" applyAlignment="1">
      <alignment horizontal="center"/>
    </xf>
    <xf numFmtId="0" fontId="5" fillId="0" borderId="0" xfId="0" applyFont="1" applyFill="1"/>
    <xf numFmtId="43" fontId="5" fillId="0" borderId="0" xfId="1" applyFont="1" applyFill="1"/>
    <xf numFmtId="0" fontId="4" fillId="0" borderId="0" xfId="0" applyFont="1" applyFill="1"/>
    <xf numFmtId="0" fontId="5" fillId="0" borderId="0" xfId="0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Border="1"/>
    <xf numFmtId="0" fontId="5" fillId="0" borderId="0" xfId="0" applyFont="1" applyBorder="1"/>
    <xf numFmtId="43" fontId="5" fillId="0" borderId="0" xfId="1" applyNumberFormat="1" applyFont="1" applyBorder="1"/>
    <xf numFmtId="43" fontId="4" fillId="0" borderId="0" xfId="1" applyFont="1" applyBorder="1"/>
    <xf numFmtId="164" fontId="4" fillId="0" borderId="0" xfId="1" applyNumberFormat="1" applyFont="1" applyBorder="1"/>
    <xf numFmtId="43" fontId="6" fillId="0" borderId="0" xfId="1" applyFont="1" applyBorder="1"/>
    <xf numFmtId="0" fontId="5" fillId="0" borderId="0" xfId="0" applyFont="1" applyBorder="1" applyAlignment="1">
      <alignment horizontal="center"/>
    </xf>
    <xf numFmtId="43" fontId="5" fillId="0" borderId="0" xfId="0" applyNumberFormat="1" applyFont="1"/>
    <xf numFmtId="43" fontId="5" fillId="0" borderId="0" xfId="1" applyFont="1" applyBorder="1"/>
    <xf numFmtId="164" fontId="5" fillId="0" borderId="0" xfId="1" applyNumberFormat="1" applyFont="1" applyBorder="1"/>
    <xf numFmtId="9" fontId="5" fillId="0" borderId="0" xfId="2" applyFont="1" applyBorder="1" applyAlignment="1">
      <alignment horizontal="center"/>
    </xf>
    <xf numFmtId="43" fontId="6" fillId="0" borderId="0" xfId="1" applyNumberFormat="1" applyFont="1" applyBorder="1"/>
    <xf numFmtId="164" fontId="6" fillId="0" borderId="0" xfId="1" applyNumberFormat="1" applyFont="1" applyBorder="1"/>
    <xf numFmtId="0" fontId="6" fillId="0" borderId="0" xfId="0" applyFont="1"/>
    <xf numFmtId="43" fontId="10" fillId="0" borderId="1" xfId="1" applyNumberFormat="1" applyFont="1" applyBorder="1" applyAlignment="1">
      <alignment horizontal="center" vertical="center" wrapText="1"/>
    </xf>
    <xf numFmtId="43" fontId="10" fillId="0" borderId="1" xfId="1" applyFont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center" vertical="center" wrapText="1"/>
    </xf>
    <xf numFmtId="43" fontId="12" fillId="0" borderId="0" xfId="1" applyFont="1" applyAlignment="1">
      <alignment horizontal="center" vertical="center"/>
    </xf>
    <xf numFmtId="43" fontId="5" fillId="0" borderId="1" xfId="1" applyNumberFormat="1" applyFont="1" applyBorder="1"/>
    <xf numFmtId="43" fontId="5" fillId="0" borderId="1" xfId="1" applyFont="1" applyBorder="1"/>
    <xf numFmtId="164" fontId="5" fillId="0" borderId="1" xfId="1" applyNumberFormat="1" applyFont="1" applyBorder="1"/>
    <xf numFmtId="43" fontId="6" fillId="0" borderId="1" xfId="1" applyFont="1" applyBorder="1"/>
    <xf numFmtId="9" fontId="5" fillId="0" borderId="1" xfId="2" applyFont="1" applyBorder="1" applyAlignment="1">
      <alignment horizontal="center"/>
    </xf>
    <xf numFmtId="43" fontId="5" fillId="0" borderId="0" xfId="1" applyNumberFormat="1" applyFont="1" applyBorder="1" applyAlignment="1"/>
    <xf numFmtId="0" fontId="4" fillId="0" borderId="0" xfId="0" applyFont="1" applyBorder="1" applyAlignment="1">
      <alignment horizontal="center"/>
    </xf>
    <xf numFmtId="0" fontId="5" fillId="0" borderId="8" xfId="0" applyFont="1" applyBorder="1" applyAlignment="1"/>
    <xf numFmtId="3" fontId="5" fillId="0" borderId="0" xfId="0" applyNumberFormat="1" applyFont="1" applyBorder="1" applyAlignment="1">
      <alignment horizontal="right"/>
    </xf>
    <xf numFmtId="43" fontId="5" fillId="0" borderId="0" xfId="1" applyNumberFormat="1" applyFont="1" applyBorder="1" applyAlignment="1">
      <alignment horizontal="right"/>
    </xf>
    <xf numFmtId="43" fontId="5" fillId="0" borderId="0" xfId="1" applyFont="1" applyBorder="1" applyAlignment="1">
      <alignment horizontal="right"/>
    </xf>
    <xf numFmtId="164" fontId="5" fillId="0" borderId="9" xfId="1" applyNumberFormat="1" applyFont="1" applyBorder="1" applyAlignment="1">
      <alignment horizontal="right"/>
    </xf>
    <xf numFmtId="0" fontId="5" fillId="0" borderId="8" xfId="0" applyFont="1" applyBorder="1"/>
    <xf numFmtId="0" fontId="6" fillId="3" borderId="10" xfId="0" applyFont="1" applyFill="1" applyBorder="1" applyAlignment="1"/>
    <xf numFmtId="3" fontId="5" fillId="3" borderId="11" xfId="0" applyNumberFormat="1" applyFont="1" applyFill="1" applyBorder="1" applyAlignment="1">
      <alignment horizontal="center"/>
    </xf>
    <xf numFmtId="43" fontId="5" fillId="3" borderId="11" xfId="1" applyNumberFormat="1" applyFont="1" applyFill="1" applyBorder="1" applyAlignment="1">
      <alignment horizontal="left"/>
    </xf>
    <xf numFmtId="43" fontId="5" fillId="3" borderId="11" xfId="1" applyFont="1" applyFill="1" applyBorder="1"/>
    <xf numFmtId="164" fontId="6" fillId="3" borderId="12" xfId="1" applyNumberFormat="1" applyFont="1" applyFill="1" applyBorder="1"/>
    <xf numFmtId="0" fontId="5" fillId="3" borderId="4" xfId="0" applyFont="1" applyFill="1" applyBorder="1" applyAlignment="1"/>
    <xf numFmtId="43" fontId="5" fillId="3" borderId="4" xfId="1" applyNumberFormat="1" applyFont="1" applyFill="1" applyBorder="1" applyAlignment="1">
      <alignment horizontal="left"/>
    </xf>
    <xf numFmtId="43" fontId="5" fillId="3" borderId="4" xfId="1" applyFont="1" applyFill="1" applyBorder="1"/>
    <xf numFmtId="164" fontId="5" fillId="3" borderId="4" xfId="1" applyNumberFormat="1" applyFont="1" applyFill="1" applyBorder="1"/>
    <xf numFmtId="0" fontId="7" fillId="3" borderId="2" xfId="0" applyFont="1" applyFill="1" applyBorder="1" applyAlignment="1"/>
    <xf numFmtId="0" fontId="7" fillId="3" borderId="13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43" fontId="10" fillId="0" borderId="0" xfId="1" applyNumberFormat="1" applyFont="1" applyFill="1" applyBorder="1" applyAlignment="1">
      <alignment horizontal="center" vertical="center" wrapText="1"/>
    </xf>
    <xf numFmtId="43" fontId="10" fillId="0" borderId="0" xfId="1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3" fontId="5" fillId="0" borderId="0" xfId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43" fontId="6" fillId="3" borderId="4" xfId="1" applyNumberFormat="1" applyFont="1" applyFill="1" applyBorder="1" applyAlignment="1">
      <alignment horizontal="center" vertical="center" wrapText="1"/>
    </xf>
    <xf numFmtId="43" fontId="6" fillId="3" borderId="4" xfId="1" applyFont="1" applyFill="1" applyBorder="1" applyAlignment="1">
      <alignment horizontal="center" vertical="center" wrapText="1"/>
    </xf>
    <xf numFmtId="164" fontId="6" fillId="3" borderId="4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3" fontId="14" fillId="2" borderId="0" xfId="1" applyNumberFormat="1" applyFont="1" applyFill="1" applyBorder="1"/>
    <xf numFmtId="0" fontId="10" fillId="0" borderId="0" xfId="0" applyFont="1"/>
    <xf numFmtId="43" fontId="10" fillId="0" borderId="0" xfId="1" applyFont="1"/>
    <xf numFmtId="9" fontId="14" fillId="2" borderId="0" xfId="1" applyNumberFormat="1" applyFont="1" applyFill="1" applyBorder="1"/>
    <xf numFmtId="0" fontId="5" fillId="3" borderId="14" xfId="0" applyFont="1" applyFill="1" applyBorder="1" applyAlignment="1"/>
    <xf numFmtId="3" fontId="5" fillId="3" borderId="15" xfId="0" applyNumberFormat="1" applyFont="1" applyFill="1" applyBorder="1" applyAlignment="1">
      <alignment horizontal="center"/>
    </xf>
    <xf numFmtId="43" fontId="5" fillId="3" borderId="15" xfId="1" applyNumberFormat="1" applyFont="1" applyFill="1" applyBorder="1" applyAlignment="1">
      <alignment horizontal="left"/>
    </xf>
    <xf numFmtId="43" fontId="5" fillId="3" borderId="15" xfId="1" applyFont="1" applyFill="1" applyBorder="1"/>
    <xf numFmtId="164" fontId="5" fillId="3" borderId="16" xfId="1" applyNumberFormat="1" applyFont="1" applyFill="1" applyBorder="1"/>
    <xf numFmtId="0" fontId="9" fillId="3" borderId="15" xfId="0" applyFont="1" applyFill="1" applyBorder="1" applyAlignment="1">
      <alignment horizontal="center"/>
    </xf>
    <xf numFmtId="43" fontId="9" fillId="3" borderId="15" xfId="0" applyNumberFormat="1" applyFont="1" applyFill="1" applyBorder="1" applyAlignment="1">
      <alignment horizontal="center"/>
    </xf>
    <xf numFmtId="43" fontId="6" fillId="5" borderId="0" xfId="1" applyFont="1" applyFill="1" applyBorder="1"/>
    <xf numFmtId="40" fontId="0" fillId="0" borderId="0" xfId="0" applyNumberFormat="1"/>
    <xf numFmtId="0" fontId="16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right"/>
    </xf>
    <xf numFmtId="0" fontId="15" fillId="0" borderId="0" xfId="0" applyFont="1"/>
    <xf numFmtId="40" fontId="15" fillId="0" borderId="17" xfId="0" applyNumberFormat="1" applyFont="1" applyBorder="1"/>
    <xf numFmtId="0" fontId="0" fillId="0" borderId="17" xfId="0" applyBorder="1" applyAlignment="1">
      <alignment horizontal="right"/>
    </xf>
    <xf numFmtId="40" fontId="0" fillId="0" borderId="17" xfId="0" applyNumberFormat="1" applyBorder="1"/>
    <xf numFmtId="0" fontId="6" fillId="0" borderId="8" xfId="0" applyFont="1" applyBorder="1" applyAlignment="1"/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/>
    <xf numFmtId="0" fontId="17" fillId="3" borderId="14" xfId="0" applyFont="1" applyFill="1" applyBorder="1" applyAlignment="1">
      <alignment horizontal="left"/>
    </xf>
    <xf numFmtId="164" fontId="17" fillId="3" borderId="16" xfId="0" applyNumberFormat="1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5" fillId="7" borderId="0" xfId="0" applyFont="1" applyFill="1"/>
    <xf numFmtId="43" fontId="5" fillId="7" borderId="0" xfId="0" applyNumberFormat="1" applyFont="1" applyFill="1"/>
    <xf numFmtId="164" fontId="5" fillId="7" borderId="0" xfId="1" applyNumberFormat="1" applyFont="1" applyFill="1" applyBorder="1"/>
    <xf numFmtId="43" fontId="5" fillId="7" borderId="0" xfId="1" applyFont="1" applyFill="1" applyBorder="1"/>
    <xf numFmtId="43" fontId="6" fillId="7" borderId="0" xfId="1" applyFont="1" applyFill="1" applyBorder="1"/>
    <xf numFmtId="9" fontId="5" fillId="7" borderId="0" xfId="2" applyFont="1" applyFill="1" applyBorder="1" applyAlignment="1">
      <alignment horizontal="center"/>
    </xf>
    <xf numFmtId="164" fontId="6" fillId="0" borderId="9" xfId="1" applyNumberFormat="1" applyFont="1" applyBorder="1" applyAlignment="1">
      <alignment horizontal="right"/>
    </xf>
    <xf numFmtId="43" fontId="18" fillId="0" borderId="0" xfId="1" applyNumberFormat="1" applyFont="1" applyBorder="1" applyAlignment="1">
      <alignment horizontal="right"/>
    </xf>
    <xf numFmtId="0" fontId="19" fillId="0" borderId="0" xfId="0" applyFont="1"/>
    <xf numFmtId="40" fontId="19" fillId="0" borderId="0" xfId="0" applyNumberFormat="1" applyFont="1" applyAlignment="1">
      <alignment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3" fontId="19" fillId="0" borderId="0" xfId="0" applyNumberFormat="1" applyFont="1" applyAlignment="1">
      <alignment wrapText="1"/>
    </xf>
    <xf numFmtId="4" fontId="19" fillId="0" borderId="0" xfId="0" applyNumberFormat="1" applyFont="1" applyAlignment="1">
      <alignment wrapText="1"/>
    </xf>
    <xf numFmtId="8" fontId="19" fillId="0" borderId="0" xfId="0" applyNumberFormat="1" applyFont="1"/>
    <xf numFmtId="0" fontId="19" fillId="0" borderId="0" xfId="0" applyFont="1" applyAlignment="1">
      <alignment horizontal="center"/>
    </xf>
    <xf numFmtId="40" fontId="19" fillId="0" borderId="0" xfId="0" applyNumberFormat="1" applyFont="1" applyAlignment="1">
      <alignment horizontal="center" wrapText="1"/>
    </xf>
    <xf numFmtId="3" fontId="19" fillId="0" borderId="0" xfId="0" applyNumberFormat="1" applyFont="1" applyAlignment="1">
      <alignment horizontal="center" wrapText="1"/>
    </xf>
    <xf numFmtId="4" fontId="19" fillId="0" borderId="0" xfId="0" applyNumberFormat="1" applyFont="1" applyAlignment="1">
      <alignment horizontal="center" wrapText="1"/>
    </xf>
    <xf numFmtId="8" fontId="19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center"/>
    </xf>
    <xf numFmtId="40" fontId="21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/>
    <xf numFmtId="3" fontId="21" fillId="0" borderId="0" xfId="0" applyNumberFormat="1" applyFont="1" applyAlignment="1">
      <alignment horizontal="center" wrapText="1"/>
    </xf>
    <xf numFmtId="4" fontId="21" fillId="0" borderId="0" xfId="0" applyNumberFormat="1" applyFont="1" applyAlignment="1">
      <alignment horizontal="center" wrapText="1"/>
    </xf>
    <xf numFmtId="8" fontId="21" fillId="0" borderId="0" xfId="0" applyNumberFormat="1" applyFont="1" applyAlignment="1">
      <alignment horizontal="center" wrapText="1"/>
    </xf>
    <xf numFmtId="40" fontId="21" fillId="0" borderId="0" xfId="0" applyNumberFormat="1" applyFont="1" applyAlignment="1">
      <alignment wrapText="1"/>
    </xf>
    <xf numFmtId="3" fontId="21" fillId="0" borderId="0" xfId="0" applyNumberFormat="1" applyFont="1" applyAlignment="1">
      <alignment wrapText="1"/>
    </xf>
    <xf numFmtId="4" fontId="21" fillId="0" borderId="0" xfId="0" applyNumberFormat="1" applyFont="1" applyAlignment="1">
      <alignment wrapText="1"/>
    </xf>
    <xf numFmtId="8" fontId="21" fillId="0" borderId="0" xfId="0" applyNumberFormat="1" applyFont="1"/>
    <xf numFmtId="0" fontId="22" fillId="0" borderId="0" xfId="0" applyFont="1"/>
    <xf numFmtId="40" fontId="22" fillId="0" borderId="0" xfId="0" applyNumberFormat="1" applyFont="1" applyAlignment="1">
      <alignment wrapText="1"/>
    </xf>
    <xf numFmtId="0" fontId="22" fillId="0" borderId="0" xfId="0" applyFont="1" applyAlignment="1">
      <alignment horizontal="center" wrapText="1"/>
    </xf>
    <xf numFmtId="3" fontId="22" fillId="0" borderId="0" xfId="0" applyNumberFormat="1" applyFont="1" applyAlignment="1">
      <alignment wrapText="1"/>
    </xf>
    <xf numFmtId="4" fontId="22" fillId="0" borderId="0" xfId="0" applyNumberFormat="1" applyFont="1" applyAlignment="1">
      <alignment wrapText="1"/>
    </xf>
    <xf numFmtId="8" fontId="22" fillId="0" borderId="0" xfId="0" applyNumberFormat="1" applyFont="1"/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0" fontId="22" fillId="0" borderId="0" xfId="0" applyNumberFormat="1" applyFont="1" applyAlignment="1">
      <alignment horizontal="center" wrapText="1"/>
    </xf>
    <xf numFmtId="3" fontId="22" fillId="0" borderId="0" xfId="0" applyNumberFormat="1" applyFont="1" applyAlignment="1">
      <alignment horizontal="center" wrapText="1"/>
    </xf>
    <xf numFmtId="4" fontId="22" fillId="0" borderId="0" xfId="0" applyNumberFormat="1" applyFont="1" applyAlignment="1">
      <alignment horizontal="center" wrapText="1"/>
    </xf>
    <xf numFmtId="8" fontId="22" fillId="0" borderId="0" xfId="0" applyNumberFormat="1" applyFont="1" applyAlignment="1">
      <alignment horizontal="center" wrapText="1"/>
    </xf>
    <xf numFmtId="4" fontId="22" fillId="8" borderId="0" xfId="0" applyNumberFormat="1" applyFont="1" applyFill="1" applyAlignment="1">
      <alignment wrapText="1"/>
    </xf>
    <xf numFmtId="0" fontId="24" fillId="6" borderId="0" xfId="0" applyFont="1" applyFill="1"/>
    <xf numFmtId="40" fontId="24" fillId="6" borderId="0" xfId="0" applyNumberFormat="1" applyFont="1" applyFill="1" applyAlignment="1">
      <alignment wrapText="1"/>
    </xf>
    <xf numFmtId="0" fontId="24" fillId="6" borderId="0" xfId="0" applyFont="1" applyFill="1" applyAlignment="1">
      <alignment horizontal="center" wrapText="1"/>
    </xf>
    <xf numFmtId="0" fontId="24" fillId="0" borderId="0" xfId="0" applyFont="1"/>
    <xf numFmtId="3" fontId="24" fillId="6" borderId="0" xfId="0" applyNumberFormat="1" applyFont="1" applyFill="1" applyAlignment="1">
      <alignment wrapText="1"/>
    </xf>
    <xf numFmtId="4" fontId="24" fillId="6" borderId="0" xfId="0" applyNumberFormat="1" applyFont="1" applyFill="1" applyAlignment="1">
      <alignment wrapText="1"/>
    </xf>
    <xf numFmtId="8" fontId="24" fillId="6" borderId="0" xfId="0" applyNumberFormat="1" applyFont="1" applyFill="1"/>
    <xf numFmtId="40" fontId="24" fillId="0" borderId="0" xfId="0" applyNumberFormat="1" applyFont="1" applyAlignment="1">
      <alignment wrapText="1"/>
    </xf>
    <xf numFmtId="0" fontId="24" fillId="0" borderId="0" xfId="0" applyFont="1" applyAlignment="1">
      <alignment horizontal="center" wrapText="1"/>
    </xf>
    <xf numFmtId="3" fontId="24" fillId="0" borderId="0" xfId="0" applyNumberFormat="1" applyFont="1" applyAlignment="1">
      <alignment wrapText="1"/>
    </xf>
    <xf numFmtId="4" fontId="24" fillId="0" borderId="0" xfId="0" applyNumberFormat="1" applyFont="1" applyAlignment="1">
      <alignment wrapText="1"/>
    </xf>
    <xf numFmtId="8" fontId="24" fillId="0" borderId="0" xfId="0" applyNumberFormat="1" applyFont="1"/>
    <xf numFmtId="0" fontId="25" fillId="0" borderId="0" xfId="0" applyFont="1" applyAlignment="1">
      <alignment horizontal="center"/>
    </xf>
    <xf numFmtId="40" fontId="25" fillId="0" borderId="0" xfId="0" applyNumberFormat="1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0" xfId="0" applyFont="1"/>
    <xf numFmtId="3" fontId="25" fillId="0" borderId="0" xfId="0" applyNumberFormat="1" applyFont="1" applyAlignment="1">
      <alignment horizontal="center" wrapText="1"/>
    </xf>
    <xf numFmtId="4" fontId="25" fillId="0" borderId="0" xfId="0" applyNumberFormat="1" applyFont="1" applyAlignment="1">
      <alignment horizontal="center" wrapText="1"/>
    </xf>
    <xf numFmtId="8" fontId="25" fillId="0" borderId="0" xfId="0" applyNumberFormat="1" applyFont="1" applyAlignment="1">
      <alignment horizontal="center" wrapText="1"/>
    </xf>
    <xf numFmtId="40" fontId="25" fillId="0" borderId="0" xfId="0" applyNumberFormat="1" applyFont="1" applyAlignment="1">
      <alignment wrapText="1"/>
    </xf>
    <xf numFmtId="3" fontId="25" fillId="0" borderId="0" xfId="0" applyNumberFormat="1" applyFont="1" applyAlignment="1">
      <alignment wrapText="1"/>
    </xf>
    <xf numFmtId="4" fontId="25" fillId="0" borderId="0" xfId="0" applyNumberFormat="1" applyFont="1" applyAlignment="1">
      <alignment wrapText="1"/>
    </xf>
    <xf numFmtId="8" fontId="25" fillId="0" borderId="0" xfId="0" applyNumberFormat="1" applyFont="1"/>
    <xf numFmtId="0" fontId="26" fillId="0" borderId="0" xfId="0" applyFont="1"/>
    <xf numFmtId="43" fontId="18" fillId="0" borderId="0" xfId="1" applyFont="1" applyBorder="1" applyAlignment="1">
      <alignment horizontal="right"/>
    </xf>
    <xf numFmtId="0" fontId="1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3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15" fillId="3" borderId="4" xfId="0" applyFont="1" applyFill="1" applyBorder="1" applyAlignment="1">
      <alignment wrapText="1"/>
    </xf>
    <xf numFmtId="165" fontId="7" fillId="3" borderId="4" xfId="0" applyNumberFormat="1" applyFont="1" applyFill="1" applyBorder="1" applyAlignment="1">
      <alignment horizontal="center" wrapText="1"/>
    </xf>
    <xf numFmtId="166" fontId="10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32">
    <dxf>
      <fill>
        <patternFill>
          <bgColor indexed="5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ill>
        <patternFill>
          <bgColor indexed="5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ill>
        <patternFill>
          <bgColor indexed="5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ill>
        <patternFill>
          <bgColor indexed="5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ill>
        <patternFill>
          <bgColor indexed="51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"/>
  <sheetViews>
    <sheetView tabSelected="1" zoomScale="75" zoomScaleNormal="75" workbookViewId="0">
      <selection activeCell="C24" sqref="C24"/>
    </sheetView>
  </sheetViews>
  <sheetFormatPr defaultRowHeight="15" x14ac:dyDescent="0.2"/>
  <cols>
    <col min="1" max="1" width="34.7109375" style="1" bestFit="1" customWidth="1"/>
    <col min="2" max="2" width="34.5703125" style="3" customWidth="1"/>
    <col min="3" max="3" width="24.85546875" style="4" bestFit="1" customWidth="1"/>
    <col min="4" max="4" width="24.42578125" style="2" bestFit="1" customWidth="1"/>
    <col min="5" max="5" width="32.7109375" style="5" bestFit="1" customWidth="1"/>
    <col min="6" max="6" width="22" style="2" bestFit="1" customWidth="1"/>
    <col min="7" max="7" width="20.85546875" style="6" bestFit="1" customWidth="1"/>
    <col min="8" max="8" width="17.85546875" style="7" customWidth="1"/>
    <col min="9" max="9" width="15.5703125" style="2" bestFit="1" customWidth="1"/>
    <col min="10" max="10" width="17.42578125" style="1" bestFit="1" customWidth="1"/>
    <col min="11" max="11" width="19" style="1" bestFit="1" customWidth="1"/>
    <col min="12" max="253" width="9.140625" style="1"/>
    <col min="254" max="254" width="20.85546875" style="1" customWidth="1"/>
    <col min="255" max="255" width="35.140625" style="1" bestFit="1" customWidth="1"/>
    <col min="256" max="256" width="27.7109375" style="1" bestFit="1" customWidth="1"/>
    <col min="257" max="257" width="30.42578125" style="1" bestFit="1" customWidth="1"/>
    <col min="258" max="258" width="19.5703125" style="1" bestFit="1" customWidth="1"/>
    <col min="259" max="259" width="24.5703125" style="1" bestFit="1" customWidth="1"/>
    <col min="260" max="260" width="32.28515625" style="1" bestFit="1" customWidth="1"/>
    <col min="261" max="261" width="18.140625" style="1" bestFit="1" customWidth="1"/>
    <col min="262" max="262" width="7.5703125" style="1" bestFit="1" customWidth="1"/>
    <col min="263" max="263" width="4.7109375" style="1" bestFit="1" customWidth="1"/>
    <col min="264" max="264" width="35.140625" style="1" bestFit="1" customWidth="1"/>
    <col min="265" max="265" width="15.5703125" style="1" bestFit="1" customWidth="1"/>
    <col min="266" max="266" width="17.42578125" style="1" bestFit="1" customWidth="1"/>
    <col min="267" max="267" width="19" style="1" bestFit="1" customWidth="1"/>
    <col min="268" max="509" width="9.140625" style="1"/>
    <col min="510" max="510" width="20.85546875" style="1" customWidth="1"/>
    <col min="511" max="511" width="35.140625" style="1" bestFit="1" customWidth="1"/>
    <col min="512" max="512" width="27.7109375" style="1" bestFit="1" customWidth="1"/>
    <col min="513" max="513" width="30.42578125" style="1" bestFit="1" customWidth="1"/>
    <col min="514" max="514" width="19.5703125" style="1" bestFit="1" customWidth="1"/>
    <col min="515" max="515" width="24.5703125" style="1" bestFit="1" customWidth="1"/>
    <col min="516" max="516" width="32.28515625" style="1" bestFit="1" customWidth="1"/>
    <col min="517" max="517" width="18.140625" style="1" bestFit="1" customWidth="1"/>
    <col min="518" max="518" width="7.5703125" style="1" bestFit="1" customWidth="1"/>
    <col min="519" max="519" width="4.7109375" style="1" bestFit="1" customWidth="1"/>
    <col min="520" max="520" width="35.140625" style="1" bestFit="1" customWidth="1"/>
    <col min="521" max="521" width="15.5703125" style="1" bestFit="1" customWidth="1"/>
    <col min="522" max="522" width="17.42578125" style="1" bestFit="1" customWidth="1"/>
    <col min="523" max="523" width="19" style="1" bestFit="1" customWidth="1"/>
    <col min="524" max="765" width="9.140625" style="1"/>
    <col min="766" max="766" width="20.85546875" style="1" customWidth="1"/>
    <col min="767" max="767" width="35.140625" style="1" bestFit="1" customWidth="1"/>
    <col min="768" max="768" width="27.7109375" style="1" bestFit="1" customWidth="1"/>
    <col min="769" max="769" width="30.42578125" style="1" bestFit="1" customWidth="1"/>
    <col min="770" max="770" width="19.5703125" style="1" bestFit="1" customWidth="1"/>
    <col min="771" max="771" width="24.5703125" style="1" bestFit="1" customWidth="1"/>
    <col min="772" max="772" width="32.28515625" style="1" bestFit="1" customWidth="1"/>
    <col min="773" max="773" width="18.140625" style="1" bestFit="1" customWidth="1"/>
    <col min="774" max="774" width="7.5703125" style="1" bestFit="1" customWidth="1"/>
    <col min="775" max="775" width="4.7109375" style="1" bestFit="1" customWidth="1"/>
    <col min="776" max="776" width="35.140625" style="1" bestFit="1" customWidth="1"/>
    <col min="777" max="777" width="15.5703125" style="1" bestFit="1" customWidth="1"/>
    <col min="778" max="778" width="17.42578125" style="1" bestFit="1" customWidth="1"/>
    <col min="779" max="779" width="19" style="1" bestFit="1" customWidth="1"/>
    <col min="780" max="1021" width="9.140625" style="1"/>
    <col min="1022" max="1022" width="20.85546875" style="1" customWidth="1"/>
    <col min="1023" max="1023" width="35.140625" style="1" bestFit="1" customWidth="1"/>
    <col min="1024" max="1024" width="27.7109375" style="1" bestFit="1" customWidth="1"/>
    <col min="1025" max="1025" width="30.42578125" style="1" bestFit="1" customWidth="1"/>
    <col min="1026" max="1026" width="19.5703125" style="1" bestFit="1" customWidth="1"/>
    <col min="1027" max="1027" width="24.5703125" style="1" bestFit="1" customWidth="1"/>
    <col min="1028" max="1028" width="32.28515625" style="1" bestFit="1" customWidth="1"/>
    <col min="1029" max="1029" width="18.140625" style="1" bestFit="1" customWidth="1"/>
    <col min="1030" max="1030" width="7.5703125" style="1" bestFit="1" customWidth="1"/>
    <col min="1031" max="1031" width="4.7109375" style="1" bestFit="1" customWidth="1"/>
    <col min="1032" max="1032" width="35.140625" style="1" bestFit="1" customWidth="1"/>
    <col min="1033" max="1033" width="15.5703125" style="1" bestFit="1" customWidth="1"/>
    <col min="1034" max="1034" width="17.42578125" style="1" bestFit="1" customWidth="1"/>
    <col min="1035" max="1035" width="19" style="1" bestFit="1" customWidth="1"/>
    <col min="1036" max="1277" width="9.140625" style="1"/>
    <col min="1278" max="1278" width="20.85546875" style="1" customWidth="1"/>
    <col min="1279" max="1279" width="35.140625" style="1" bestFit="1" customWidth="1"/>
    <col min="1280" max="1280" width="27.7109375" style="1" bestFit="1" customWidth="1"/>
    <col min="1281" max="1281" width="30.42578125" style="1" bestFit="1" customWidth="1"/>
    <col min="1282" max="1282" width="19.5703125" style="1" bestFit="1" customWidth="1"/>
    <col min="1283" max="1283" width="24.5703125" style="1" bestFit="1" customWidth="1"/>
    <col min="1284" max="1284" width="32.28515625" style="1" bestFit="1" customWidth="1"/>
    <col min="1285" max="1285" width="18.140625" style="1" bestFit="1" customWidth="1"/>
    <col min="1286" max="1286" width="7.5703125" style="1" bestFit="1" customWidth="1"/>
    <col min="1287" max="1287" width="4.7109375" style="1" bestFit="1" customWidth="1"/>
    <col min="1288" max="1288" width="35.140625" style="1" bestFit="1" customWidth="1"/>
    <col min="1289" max="1289" width="15.5703125" style="1" bestFit="1" customWidth="1"/>
    <col min="1290" max="1290" width="17.42578125" style="1" bestFit="1" customWidth="1"/>
    <col min="1291" max="1291" width="19" style="1" bestFit="1" customWidth="1"/>
    <col min="1292" max="1533" width="9.140625" style="1"/>
    <col min="1534" max="1534" width="20.85546875" style="1" customWidth="1"/>
    <col min="1535" max="1535" width="35.140625" style="1" bestFit="1" customWidth="1"/>
    <col min="1536" max="1536" width="27.7109375" style="1" bestFit="1" customWidth="1"/>
    <col min="1537" max="1537" width="30.42578125" style="1" bestFit="1" customWidth="1"/>
    <col min="1538" max="1538" width="19.5703125" style="1" bestFit="1" customWidth="1"/>
    <col min="1539" max="1539" width="24.5703125" style="1" bestFit="1" customWidth="1"/>
    <col min="1540" max="1540" width="32.28515625" style="1" bestFit="1" customWidth="1"/>
    <col min="1541" max="1541" width="18.140625" style="1" bestFit="1" customWidth="1"/>
    <col min="1542" max="1542" width="7.5703125" style="1" bestFit="1" customWidth="1"/>
    <col min="1543" max="1543" width="4.7109375" style="1" bestFit="1" customWidth="1"/>
    <col min="1544" max="1544" width="35.140625" style="1" bestFit="1" customWidth="1"/>
    <col min="1545" max="1545" width="15.5703125" style="1" bestFit="1" customWidth="1"/>
    <col min="1546" max="1546" width="17.42578125" style="1" bestFit="1" customWidth="1"/>
    <col min="1547" max="1547" width="19" style="1" bestFit="1" customWidth="1"/>
    <col min="1548" max="1789" width="9.140625" style="1"/>
    <col min="1790" max="1790" width="20.85546875" style="1" customWidth="1"/>
    <col min="1791" max="1791" width="35.140625" style="1" bestFit="1" customWidth="1"/>
    <col min="1792" max="1792" width="27.7109375" style="1" bestFit="1" customWidth="1"/>
    <col min="1793" max="1793" width="30.42578125" style="1" bestFit="1" customWidth="1"/>
    <col min="1794" max="1794" width="19.5703125" style="1" bestFit="1" customWidth="1"/>
    <col min="1795" max="1795" width="24.5703125" style="1" bestFit="1" customWidth="1"/>
    <col min="1796" max="1796" width="32.28515625" style="1" bestFit="1" customWidth="1"/>
    <col min="1797" max="1797" width="18.140625" style="1" bestFit="1" customWidth="1"/>
    <col min="1798" max="1798" width="7.5703125" style="1" bestFit="1" customWidth="1"/>
    <col min="1799" max="1799" width="4.7109375" style="1" bestFit="1" customWidth="1"/>
    <col min="1800" max="1800" width="35.140625" style="1" bestFit="1" customWidth="1"/>
    <col min="1801" max="1801" width="15.5703125" style="1" bestFit="1" customWidth="1"/>
    <col min="1802" max="1802" width="17.42578125" style="1" bestFit="1" customWidth="1"/>
    <col min="1803" max="1803" width="19" style="1" bestFit="1" customWidth="1"/>
    <col min="1804" max="2045" width="9.140625" style="1"/>
    <col min="2046" max="2046" width="20.85546875" style="1" customWidth="1"/>
    <col min="2047" max="2047" width="35.140625" style="1" bestFit="1" customWidth="1"/>
    <col min="2048" max="2048" width="27.7109375" style="1" bestFit="1" customWidth="1"/>
    <col min="2049" max="2049" width="30.42578125" style="1" bestFit="1" customWidth="1"/>
    <col min="2050" max="2050" width="19.5703125" style="1" bestFit="1" customWidth="1"/>
    <col min="2051" max="2051" width="24.5703125" style="1" bestFit="1" customWidth="1"/>
    <col min="2052" max="2052" width="32.28515625" style="1" bestFit="1" customWidth="1"/>
    <col min="2053" max="2053" width="18.140625" style="1" bestFit="1" customWidth="1"/>
    <col min="2054" max="2054" width="7.5703125" style="1" bestFit="1" customWidth="1"/>
    <col min="2055" max="2055" width="4.7109375" style="1" bestFit="1" customWidth="1"/>
    <col min="2056" max="2056" width="35.140625" style="1" bestFit="1" customWidth="1"/>
    <col min="2057" max="2057" width="15.5703125" style="1" bestFit="1" customWidth="1"/>
    <col min="2058" max="2058" width="17.42578125" style="1" bestFit="1" customWidth="1"/>
    <col min="2059" max="2059" width="19" style="1" bestFit="1" customWidth="1"/>
    <col min="2060" max="2301" width="9.140625" style="1"/>
    <col min="2302" max="2302" width="20.85546875" style="1" customWidth="1"/>
    <col min="2303" max="2303" width="35.140625" style="1" bestFit="1" customWidth="1"/>
    <col min="2304" max="2304" width="27.7109375" style="1" bestFit="1" customWidth="1"/>
    <col min="2305" max="2305" width="30.42578125" style="1" bestFit="1" customWidth="1"/>
    <col min="2306" max="2306" width="19.5703125" style="1" bestFit="1" customWidth="1"/>
    <col min="2307" max="2307" width="24.5703125" style="1" bestFit="1" customWidth="1"/>
    <col min="2308" max="2308" width="32.28515625" style="1" bestFit="1" customWidth="1"/>
    <col min="2309" max="2309" width="18.140625" style="1" bestFit="1" customWidth="1"/>
    <col min="2310" max="2310" width="7.5703125" style="1" bestFit="1" customWidth="1"/>
    <col min="2311" max="2311" width="4.7109375" style="1" bestFit="1" customWidth="1"/>
    <col min="2312" max="2312" width="35.140625" style="1" bestFit="1" customWidth="1"/>
    <col min="2313" max="2313" width="15.5703125" style="1" bestFit="1" customWidth="1"/>
    <col min="2314" max="2314" width="17.42578125" style="1" bestFit="1" customWidth="1"/>
    <col min="2315" max="2315" width="19" style="1" bestFit="1" customWidth="1"/>
    <col min="2316" max="2557" width="9.140625" style="1"/>
    <col min="2558" max="2558" width="20.85546875" style="1" customWidth="1"/>
    <col min="2559" max="2559" width="35.140625" style="1" bestFit="1" customWidth="1"/>
    <col min="2560" max="2560" width="27.7109375" style="1" bestFit="1" customWidth="1"/>
    <col min="2561" max="2561" width="30.42578125" style="1" bestFit="1" customWidth="1"/>
    <col min="2562" max="2562" width="19.5703125" style="1" bestFit="1" customWidth="1"/>
    <col min="2563" max="2563" width="24.5703125" style="1" bestFit="1" customWidth="1"/>
    <col min="2564" max="2564" width="32.28515625" style="1" bestFit="1" customWidth="1"/>
    <col min="2565" max="2565" width="18.140625" style="1" bestFit="1" customWidth="1"/>
    <col min="2566" max="2566" width="7.5703125" style="1" bestFit="1" customWidth="1"/>
    <col min="2567" max="2567" width="4.7109375" style="1" bestFit="1" customWidth="1"/>
    <col min="2568" max="2568" width="35.140625" style="1" bestFit="1" customWidth="1"/>
    <col min="2569" max="2569" width="15.5703125" style="1" bestFit="1" customWidth="1"/>
    <col min="2570" max="2570" width="17.42578125" style="1" bestFit="1" customWidth="1"/>
    <col min="2571" max="2571" width="19" style="1" bestFit="1" customWidth="1"/>
    <col min="2572" max="2813" width="9.140625" style="1"/>
    <col min="2814" max="2814" width="20.85546875" style="1" customWidth="1"/>
    <col min="2815" max="2815" width="35.140625" style="1" bestFit="1" customWidth="1"/>
    <col min="2816" max="2816" width="27.7109375" style="1" bestFit="1" customWidth="1"/>
    <col min="2817" max="2817" width="30.42578125" style="1" bestFit="1" customWidth="1"/>
    <col min="2818" max="2818" width="19.5703125" style="1" bestFit="1" customWidth="1"/>
    <col min="2819" max="2819" width="24.5703125" style="1" bestFit="1" customWidth="1"/>
    <col min="2820" max="2820" width="32.28515625" style="1" bestFit="1" customWidth="1"/>
    <col min="2821" max="2821" width="18.140625" style="1" bestFit="1" customWidth="1"/>
    <col min="2822" max="2822" width="7.5703125" style="1" bestFit="1" customWidth="1"/>
    <col min="2823" max="2823" width="4.7109375" style="1" bestFit="1" customWidth="1"/>
    <col min="2824" max="2824" width="35.140625" style="1" bestFit="1" customWidth="1"/>
    <col min="2825" max="2825" width="15.5703125" style="1" bestFit="1" customWidth="1"/>
    <col min="2826" max="2826" width="17.42578125" style="1" bestFit="1" customWidth="1"/>
    <col min="2827" max="2827" width="19" style="1" bestFit="1" customWidth="1"/>
    <col min="2828" max="3069" width="9.140625" style="1"/>
    <col min="3070" max="3070" width="20.85546875" style="1" customWidth="1"/>
    <col min="3071" max="3071" width="35.140625" style="1" bestFit="1" customWidth="1"/>
    <col min="3072" max="3072" width="27.7109375" style="1" bestFit="1" customWidth="1"/>
    <col min="3073" max="3073" width="30.42578125" style="1" bestFit="1" customWidth="1"/>
    <col min="3074" max="3074" width="19.5703125" style="1" bestFit="1" customWidth="1"/>
    <col min="3075" max="3075" width="24.5703125" style="1" bestFit="1" customWidth="1"/>
    <col min="3076" max="3076" width="32.28515625" style="1" bestFit="1" customWidth="1"/>
    <col min="3077" max="3077" width="18.140625" style="1" bestFit="1" customWidth="1"/>
    <col min="3078" max="3078" width="7.5703125" style="1" bestFit="1" customWidth="1"/>
    <col min="3079" max="3079" width="4.7109375" style="1" bestFit="1" customWidth="1"/>
    <col min="3080" max="3080" width="35.140625" style="1" bestFit="1" customWidth="1"/>
    <col min="3081" max="3081" width="15.5703125" style="1" bestFit="1" customWidth="1"/>
    <col min="3082" max="3082" width="17.42578125" style="1" bestFit="1" customWidth="1"/>
    <col min="3083" max="3083" width="19" style="1" bestFit="1" customWidth="1"/>
    <col min="3084" max="3325" width="9.140625" style="1"/>
    <col min="3326" max="3326" width="20.85546875" style="1" customWidth="1"/>
    <col min="3327" max="3327" width="35.140625" style="1" bestFit="1" customWidth="1"/>
    <col min="3328" max="3328" width="27.7109375" style="1" bestFit="1" customWidth="1"/>
    <col min="3329" max="3329" width="30.42578125" style="1" bestFit="1" customWidth="1"/>
    <col min="3330" max="3330" width="19.5703125" style="1" bestFit="1" customWidth="1"/>
    <col min="3331" max="3331" width="24.5703125" style="1" bestFit="1" customWidth="1"/>
    <col min="3332" max="3332" width="32.28515625" style="1" bestFit="1" customWidth="1"/>
    <col min="3333" max="3333" width="18.140625" style="1" bestFit="1" customWidth="1"/>
    <col min="3334" max="3334" width="7.5703125" style="1" bestFit="1" customWidth="1"/>
    <col min="3335" max="3335" width="4.7109375" style="1" bestFit="1" customWidth="1"/>
    <col min="3336" max="3336" width="35.140625" style="1" bestFit="1" customWidth="1"/>
    <col min="3337" max="3337" width="15.5703125" style="1" bestFit="1" customWidth="1"/>
    <col min="3338" max="3338" width="17.42578125" style="1" bestFit="1" customWidth="1"/>
    <col min="3339" max="3339" width="19" style="1" bestFit="1" customWidth="1"/>
    <col min="3340" max="3581" width="9.140625" style="1"/>
    <col min="3582" max="3582" width="20.85546875" style="1" customWidth="1"/>
    <col min="3583" max="3583" width="35.140625" style="1" bestFit="1" customWidth="1"/>
    <col min="3584" max="3584" width="27.7109375" style="1" bestFit="1" customWidth="1"/>
    <col min="3585" max="3585" width="30.42578125" style="1" bestFit="1" customWidth="1"/>
    <col min="3586" max="3586" width="19.5703125" style="1" bestFit="1" customWidth="1"/>
    <col min="3587" max="3587" width="24.5703125" style="1" bestFit="1" customWidth="1"/>
    <col min="3588" max="3588" width="32.28515625" style="1" bestFit="1" customWidth="1"/>
    <col min="3589" max="3589" width="18.140625" style="1" bestFit="1" customWidth="1"/>
    <col min="3590" max="3590" width="7.5703125" style="1" bestFit="1" customWidth="1"/>
    <col min="3591" max="3591" width="4.7109375" style="1" bestFit="1" customWidth="1"/>
    <col min="3592" max="3592" width="35.140625" style="1" bestFit="1" customWidth="1"/>
    <col min="3593" max="3593" width="15.5703125" style="1" bestFit="1" customWidth="1"/>
    <col min="3594" max="3594" width="17.42578125" style="1" bestFit="1" customWidth="1"/>
    <col min="3595" max="3595" width="19" style="1" bestFit="1" customWidth="1"/>
    <col min="3596" max="3837" width="9.140625" style="1"/>
    <col min="3838" max="3838" width="20.85546875" style="1" customWidth="1"/>
    <col min="3839" max="3839" width="35.140625" style="1" bestFit="1" customWidth="1"/>
    <col min="3840" max="3840" width="27.7109375" style="1" bestFit="1" customWidth="1"/>
    <col min="3841" max="3841" width="30.42578125" style="1" bestFit="1" customWidth="1"/>
    <col min="3842" max="3842" width="19.5703125" style="1" bestFit="1" customWidth="1"/>
    <col min="3843" max="3843" width="24.5703125" style="1" bestFit="1" customWidth="1"/>
    <col min="3844" max="3844" width="32.28515625" style="1" bestFit="1" customWidth="1"/>
    <col min="3845" max="3845" width="18.140625" style="1" bestFit="1" customWidth="1"/>
    <col min="3846" max="3846" width="7.5703125" style="1" bestFit="1" customWidth="1"/>
    <col min="3847" max="3847" width="4.7109375" style="1" bestFit="1" customWidth="1"/>
    <col min="3848" max="3848" width="35.140625" style="1" bestFit="1" customWidth="1"/>
    <col min="3849" max="3849" width="15.5703125" style="1" bestFit="1" customWidth="1"/>
    <col min="3850" max="3850" width="17.42578125" style="1" bestFit="1" customWidth="1"/>
    <col min="3851" max="3851" width="19" style="1" bestFit="1" customWidth="1"/>
    <col min="3852" max="4093" width="9.140625" style="1"/>
    <col min="4094" max="4094" width="20.85546875" style="1" customWidth="1"/>
    <col min="4095" max="4095" width="35.140625" style="1" bestFit="1" customWidth="1"/>
    <col min="4096" max="4096" width="27.7109375" style="1" bestFit="1" customWidth="1"/>
    <col min="4097" max="4097" width="30.42578125" style="1" bestFit="1" customWidth="1"/>
    <col min="4098" max="4098" width="19.5703125" style="1" bestFit="1" customWidth="1"/>
    <col min="4099" max="4099" width="24.5703125" style="1" bestFit="1" customWidth="1"/>
    <col min="4100" max="4100" width="32.28515625" style="1" bestFit="1" customWidth="1"/>
    <col min="4101" max="4101" width="18.140625" style="1" bestFit="1" customWidth="1"/>
    <col min="4102" max="4102" width="7.5703125" style="1" bestFit="1" customWidth="1"/>
    <col min="4103" max="4103" width="4.7109375" style="1" bestFit="1" customWidth="1"/>
    <col min="4104" max="4104" width="35.140625" style="1" bestFit="1" customWidth="1"/>
    <col min="4105" max="4105" width="15.5703125" style="1" bestFit="1" customWidth="1"/>
    <col min="4106" max="4106" width="17.42578125" style="1" bestFit="1" customWidth="1"/>
    <col min="4107" max="4107" width="19" style="1" bestFit="1" customWidth="1"/>
    <col min="4108" max="4349" width="9.140625" style="1"/>
    <col min="4350" max="4350" width="20.85546875" style="1" customWidth="1"/>
    <col min="4351" max="4351" width="35.140625" style="1" bestFit="1" customWidth="1"/>
    <col min="4352" max="4352" width="27.7109375" style="1" bestFit="1" customWidth="1"/>
    <col min="4353" max="4353" width="30.42578125" style="1" bestFit="1" customWidth="1"/>
    <col min="4354" max="4354" width="19.5703125" style="1" bestFit="1" customWidth="1"/>
    <col min="4355" max="4355" width="24.5703125" style="1" bestFit="1" customWidth="1"/>
    <col min="4356" max="4356" width="32.28515625" style="1" bestFit="1" customWidth="1"/>
    <col min="4357" max="4357" width="18.140625" style="1" bestFit="1" customWidth="1"/>
    <col min="4358" max="4358" width="7.5703125" style="1" bestFit="1" customWidth="1"/>
    <col min="4359" max="4359" width="4.7109375" style="1" bestFit="1" customWidth="1"/>
    <col min="4360" max="4360" width="35.140625" style="1" bestFit="1" customWidth="1"/>
    <col min="4361" max="4361" width="15.5703125" style="1" bestFit="1" customWidth="1"/>
    <col min="4362" max="4362" width="17.42578125" style="1" bestFit="1" customWidth="1"/>
    <col min="4363" max="4363" width="19" style="1" bestFit="1" customWidth="1"/>
    <col min="4364" max="4605" width="9.140625" style="1"/>
    <col min="4606" max="4606" width="20.85546875" style="1" customWidth="1"/>
    <col min="4607" max="4607" width="35.140625" style="1" bestFit="1" customWidth="1"/>
    <col min="4608" max="4608" width="27.7109375" style="1" bestFit="1" customWidth="1"/>
    <col min="4609" max="4609" width="30.42578125" style="1" bestFit="1" customWidth="1"/>
    <col min="4610" max="4610" width="19.5703125" style="1" bestFit="1" customWidth="1"/>
    <col min="4611" max="4611" width="24.5703125" style="1" bestFit="1" customWidth="1"/>
    <col min="4612" max="4612" width="32.28515625" style="1" bestFit="1" customWidth="1"/>
    <col min="4613" max="4613" width="18.140625" style="1" bestFit="1" customWidth="1"/>
    <col min="4614" max="4614" width="7.5703125" style="1" bestFit="1" customWidth="1"/>
    <col min="4615" max="4615" width="4.7109375" style="1" bestFit="1" customWidth="1"/>
    <col min="4616" max="4616" width="35.140625" style="1" bestFit="1" customWidth="1"/>
    <col min="4617" max="4617" width="15.5703125" style="1" bestFit="1" customWidth="1"/>
    <col min="4618" max="4618" width="17.42578125" style="1" bestFit="1" customWidth="1"/>
    <col min="4619" max="4619" width="19" style="1" bestFit="1" customWidth="1"/>
    <col min="4620" max="4861" width="9.140625" style="1"/>
    <col min="4862" max="4862" width="20.85546875" style="1" customWidth="1"/>
    <col min="4863" max="4863" width="35.140625" style="1" bestFit="1" customWidth="1"/>
    <col min="4864" max="4864" width="27.7109375" style="1" bestFit="1" customWidth="1"/>
    <col min="4865" max="4865" width="30.42578125" style="1" bestFit="1" customWidth="1"/>
    <col min="4866" max="4866" width="19.5703125" style="1" bestFit="1" customWidth="1"/>
    <col min="4867" max="4867" width="24.5703125" style="1" bestFit="1" customWidth="1"/>
    <col min="4868" max="4868" width="32.28515625" style="1" bestFit="1" customWidth="1"/>
    <col min="4869" max="4869" width="18.140625" style="1" bestFit="1" customWidth="1"/>
    <col min="4870" max="4870" width="7.5703125" style="1" bestFit="1" customWidth="1"/>
    <col min="4871" max="4871" width="4.7109375" style="1" bestFit="1" customWidth="1"/>
    <col min="4872" max="4872" width="35.140625" style="1" bestFit="1" customWidth="1"/>
    <col min="4873" max="4873" width="15.5703125" style="1" bestFit="1" customWidth="1"/>
    <col min="4874" max="4874" width="17.42578125" style="1" bestFit="1" customWidth="1"/>
    <col min="4875" max="4875" width="19" style="1" bestFit="1" customWidth="1"/>
    <col min="4876" max="5117" width="9.140625" style="1"/>
    <col min="5118" max="5118" width="20.85546875" style="1" customWidth="1"/>
    <col min="5119" max="5119" width="35.140625" style="1" bestFit="1" customWidth="1"/>
    <col min="5120" max="5120" width="27.7109375" style="1" bestFit="1" customWidth="1"/>
    <col min="5121" max="5121" width="30.42578125" style="1" bestFit="1" customWidth="1"/>
    <col min="5122" max="5122" width="19.5703125" style="1" bestFit="1" customWidth="1"/>
    <col min="5123" max="5123" width="24.5703125" style="1" bestFit="1" customWidth="1"/>
    <col min="5124" max="5124" width="32.28515625" style="1" bestFit="1" customWidth="1"/>
    <col min="5125" max="5125" width="18.140625" style="1" bestFit="1" customWidth="1"/>
    <col min="5126" max="5126" width="7.5703125" style="1" bestFit="1" customWidth="1"/>
    <col min="5127" max="5127" width="4.7109375" style="1" bestFit="1" customWidth="1"/>
    <col min="5128" max="5128" width="35.140625" style="1" bestFit="1" customWidth="1"/>
    <col min="5129" max="5129" width="15.5703125" style="1" bestFit="1" customWidth="1"/>
    <col min="5130" max="5130" width="17.42578125" style="1" bestFit="1" customWidth="1"/>
    <col min="5131" max="5131" width="19" style="1" bestFit="1" customWidth="1"/>
    <col min="5132" max="5373" width="9.140625" style="1"/>
    <col min="5374" max="5374" width="20.85546875" style="1" customWidth="1"/>
    <col min="5375" max="5375" width="35.140625" style="1" bestFit="1" customWidth="1"/>
    <col min="5376" max="5376" width="27.7109375" style="1" bestFit="1" customWidth="1"/>
    <col min="5377" max="5377" width="30.42578125" style="1" bestFit="1" customWidth="1"/>
    <col min="5378" max="5378" width="19.5703125" style="1" bestFit="1" customWidth="1"/>
    <col min="5379" max="5379" width="24.5703125" style="1" bestFit="1" customWidth="1"/>
    <col min="5380" max="5380" width="32.28515625" style="1" bestFit="1" customWidth="1"/>
    <col min="5381" max="5381" width="18.140625" style="1" bestFit="1" customWidth="1"/>
    <col min="5382" max="5382" width="7.5703125" style="1" bestFit="1" customWidth="1"/>
    <col min="5383" max="5383" width="4.7109375" style="1" bestFit="1" customWidth="1"/>
    <col min="5384" max="5384" width="35.140625" style="1" bestFit="1" customWidth="1"/>
    <col min="5385" max="5385" width="15.5703125" style="1" bestFit="1" customWidth="1"/>
    <col min="5386" max="5386" width="17.42578125" style="1" bestFit="1" customWidth="1"/>
    <col min="5387" max="5387" width="19" style="1" bestFit="1" customWidth="1"/>
    <col min="5388" max="5629" width="9.140625" style="1"/>
    <col min="5630" max="5630" width="20.85546875" style="1" customWidth="1"/>
    <col min="5631" max="5631" width="35.140625" style="1" bestFit="1" customWidth="1"/>
    <col min="5632" max="5632" width="27.7109375" style="1" bestFit="1" customWidth="1"/>
    <col min="5633" max="5633" width="30.42578125" style="1" bestFit="1" customWidth="1"/>
    <col min="5634" max="5634" width="19.5703125" style="1" bestFit="1" customWidth="1"/>
    <col min="5635" max="5635" width="24.5703125" style="1" bestFit="1" customWidth="1"/>
    <col min="5636" max="5636" width="32.28515625" style="1" bestFit="1" customWidth="1"/>
    <col min="5637" max="5637" width="18.140625" style="1" bestFit="1" customWidth="1"/>
    <col min="5638" max="5638" width="7.5703125" style="1" bestFit="1" customWidth="1"/>
    <col min="5639" max="5639" width="4.7109375" style="1" bestFit="1" customWidth="1"/>
    <col min="5640" max="5640" width="35.140625" style="1" bestFit="1" customWidth="1"/>
    <col min="5641" max="5641" width="15.5703125" style="1" bestFit="1" customWidth="1"/>
    <col min="5642" max="5642" width="17.42578125" style="1" bestFit="1" customWidth="1"/>
    <col min="5643" max="5643" width="19" style="1" bestFit="1" customWidth="1"/>
    <col min="5644" max="5885" width="9.140625" style="1"/>
    <col min="5886" max="5886" width="20.85546875" style="1" customWidth="1"/>
    <col min="5887" max="5887" width="35.140625" style="1" bestFit="1" customWidth="1"/>
    <col min="5888" max="5888" width="27.7109375" style="1" bestFit="1" customWidth="1"/>
    <col min="5889" max="5889" width="30.42578125" style="1" bestFit="1" customWidth="1"/>
    <col min="5890" max="5890" width="19.5703125" style="1" bestFit="1" customWidth="1"/>
    <col min="5891" max="5891" width="24.5703125" style="1" bestFit="1" customWidth="1"/>
    <col min="5892" max="5892" width="32.28515625" style="1" bestFit="1" customWidth="1"/>
    <col min="5893" max="5893" width="18.140625" style="1" bestFit="1" customWidth="1"/>
    <col min="5894" max="5894" width="7.5703125" style="1" bestFit="1" customWidth="1"/>
    <col min="5895" max="5895" width="4.7109375" style="1" bestFit="1" customWidth="1"/>
    <col min="5896" max="5896" width="35.140625" style="1" bestFit="1" customWidth="1"/>
    <col min="5897" max="5897" width="15.5703125" style="1" bestFit="1" customWidth="1"/>
    <col min="5898" max="5898" width="17.42578125" style="1" bestFit="1" customWidth="1"/>
    <col min="5899" max="5899" width="19" style="1" bestFit="1" customWidth="1"/>
    <col min="5900" max="6141" width="9.140625" style="1"/>
    <col min="6142" max="6142" width="20.85546875" style="1" customWidth="1"/>
    <col min="6143" max="6143" width="35.140625" style="1" bestFit="1" customWidth="1"/>
    <col min="6144" max="6144" width="27.7109375" style="1" bestFit="1" customWidth="1"/>
    <col min="6145" max="6145" width="30.42578125" style="1" bestFit="1" customWidth="1"/>
    <col min="6146" max="6146" width="19.5703125" style="1" bestFit="1" customWidth="1"/>
    <col min="6147" max="6147" width="24.5703125" style="1" bestFit="1" customWidth="1"/>
    <col min="6148" max="6148" width="32.28515625" style="1" bestFit="1" customWidth="1"/>
    <col min="6149" max="6149" width="18.140625" style="1" bestFit="1" customWidth="1"/>
    <col min="6150" max="6150" width="7.5703125" style="1" bestFit="1" customWidth="1"/>
    <col min="6151" max="6151" width="4.7109375" style="1" bestFit="1" customWidth="1"/>
    <col min="6152" max="6152" width="35.140625" style="1" bestFit="1" customWidth="1"/>
    <col min="6153" max="6153" width="15.5703125" style="1" bestFit="1" customWidth="1"/>
    <col min="6154" max="6154" width="17.42578125" style="1" bestFit="1" customWidth="1"/>
    <col min="6155" max="6155" width="19" style="1" bestFit="1" customWidth="1"/>
    <col min="6156" max="6397" width="9.140625" style="1"/>
    <col min="6398" max="6398" width="20.85546875" style="1" customWidth="1"/>
    <col min="6399" max="6399" width="35.140625" style="1" bestFit="1" customWidth="1"/>
    <col min="6400" max="6400" width="27.7109375" style="1" bestFit="1" customWidth="1"/>
    <col min="6401" max="6401" width="30.42578125" style="1" bestFit="1" customWidth="1"/>
    <col min="6402" max="6402" width="19.5703125" style="1" bestFit="1" customWidth="1"/>
    <col min="6403" max="6403" width="24.5703125" style="1" bestFit="1" customWidth="1"/>
    <col min="6404" max="6404" width="32.28515625" style="1" bestFit="1" customWidth="1"/>
    <col min="6405" max="6405" width="18.140625" style="1" bestFit="1" customWidth="1"/>
    <col min="6406" max="6406" width="7.5703125" style="1" bestFit="1" customWidth="1"/>
    <col min="6407" max="6407" width="4.7109375" style="1" bestFit="1" customWidth="1"/>
    <col min="6408" max="6408" width="35.140625" style="1" bestFit="1" customWidth="1"/>
    <col min="6409" max="6409" width="15.5703125" style="1" bestFit="1" customWidth="1"/>
    <col min="6410" max="6410" width="17.42578125" style="1" bestFit="1" customWidth="1"/>
    <col min="6411" max="6411" width="19" style="1" bestFit="1" customWidth="1"/>
    <col min="6412" max="6653" width="9.140625" style="1"/>
    <col min="6654" max="6654" width="20.85546875" style="1" customWidth="1"/>
    <col min="6655" max="6655" width="35.140625" style="1" bestFit="1" customWidth="1"/>
    <col min="6656" max="6656" width="27.7109375" style="1" bestFit="1" customWidth="1"/>
    <col min="6657" max="6657" width="30.42578125" style="1" bestFit="1" customWidth="1"/>
    <col min="6658" max="6658" width="19.5703125" style="1" bestFit="1" customWidth="1"/>
    <col min="6659" max="6659" width="24.5703125" style="1" bestFit="1" customWidth="1"/>
    <col min="6660" max="6660" width="32.28515625" style="1" bestFit="1" customWidth="1"/>
    <col min="6661" max="6661" width="18.140625" style="1" bestFit="1" customWidth="1"/>
    <col min="6662" max="6662" width="7.5703125" style="1" bestFit="1" customWidth="1"/>
    <col min="6663" max="6663" width="4.7109375" style="1" bestFit="1" customWidth="1"/>
    <col min="6664" max="6664" width="35.140625" style="1" bestFit="1" customWidth="1"/>
    <col min="6665" max="6665" width="15.5703125" style="1" bestFit="1" customWidth="1"/>
    <col min="6666" max="6666" width="17.42578125" style="1" bestFit="1" customWidth="1"/>
    <col min="6667" max="6667" width="19" style="1" bestFit="1" customWidth="1"/>
    <col min="6668" max="6909" width="9.140625" style="1"/>
    <col min="6910" max="6910" width="20.85546875" style="1" customWidth="1"/>
    <col min="6911" max="6911" width="35.140625" style="1" bestFit="1" customWidth="1"/>
    <col min="6912" max="6912" width="27.7109375" style="1" bestFit="1" customWidth="1"/>
    <col min="6913" max="6913" width="30.42578125" style="1" bestFit="1" customWidth="1"/>
    <col min="6914" max="6914" width="19.5703125" style="1" bestFit="1" customWidth="1"/>
    <col min="6915" max="6915" width="24.5703125" style="1" bestFit="1" customWidth="1"/>
    <col min="6916" max="6916" width="32.28515625" style="1" bestFit="1" customWidth="1"/>
    <col min="6917" max="6917" width="18.140625" style="1" bestFit="1" customWidth="1"/>
    <col min="6918" max="6918" width="7.5703125" style="1" bestFit="1" customWidth="1"/>
    <col min="6919" max="6919" width="4.7109375" style="1" bestFit="1" customWidth="1"/>
    <col min="6920" max="6920" width="35.140625" style="1" bestFit="1" customWidth="1"/>
    <col min="6921" max="6921" width="15.5703125" style="1" bestFit="1" customWidth="1"/>
    <col min="6922" max="6922" width="17.42578125" style="1" bestFit="1" customWidth="1"/>
    <col min="6923" max="6923" width="19" style="1" bestFit="1" customWidth="1"/>
    <col min="6924" max="7165" width="9.140625" style="1"/>
    <col min="7166" max="7166" width="20.85546875" style="1" customWidth="1"/>
    <col min="7167" max="7167" width="35.140625" style="1" bestFit="1" customWidth="1"/>
    <col min="7168" max="7168" width="27.7109375" style="1" bestFit="1" customWidth="1"/>
    <col min="7169" max="7169" width="30.42578125" style="1" bestFit="1" customWidth="1"/>
    <col min="7170" max="7170" width="19.5703125" style="1" bestFit="1" customWidth="1"/>
    <col min="7171" max="7171" width="24.5703125" style="1" bestFit="1" customWidth="1"/>
    <col min="7172" max="7172" width="32.28515625" style="1" bestFit="1" customWidth="1"/>
    <col min="7173" max="7173" width="18.140625" style="1" bestFit="1" customWidth="1"/>
    <col min="7174" max="7174" width="7.5703125" style="1" bestFit="1" customWidth="1"/>
    <col min="7175" max="7175" width="4.7109375" style="1" bestFit="1" customWidth="1"/>
    <col min="7176" max="7176" width="35.140625" style="1" bestFit="1" customWidth="1"/>
    <col min="7177" max="7177" width="15.5703125" style="1" bestFit="1" customWidth="1"/>
    <col min="7178" max="7178" width="17.42578125" style="1" bestFit="1" customWidth="1"/>
    <col min="7179" max="7179" width="19" style="1" bestFit="1" customWidth="1"/>
    <col min="7180" max="7421" width="9.140625" style="1"/>
    <col min="7422" max="7422" width="20.85546875" style="1" customWidth="1"/>
    <col min="7423" max="7423" width="35.140625" style="1" bestFit="1" customWidth="1"/>
    <col min="7424" max="7424" width="27.7109375" style="1" bestFit="1" customWidth="1"/>
    <col min="7425" max="7425" width="30.42578125" style="1" bestFit="1" customWidth="1"/>
    <col min="7426" max="7426" width="19.5703125" style="1" bestFit="1" customWidth="1"/>
    <col min="7427" max="7427" width="24.5703125" style="1" bestFit="1" customWidth="1"/>
    <col min="7428" max="7428" width="32.28515625" style="1" bestFit="1" customWidth="1"/>
    <col min="7429" max="7429" width="18.140625" style="1" bestFit="1" customWidth="1"/>
    <col min="7430" max="7430" width="7.5703125" style="1" bestFit="1" customWidth="1"/>
    <col min="7431" max="7431" width="4.7109375" style="1" bestFit="1" customWidth="1"/>
    <col min="7432" max="7432" width="35.140625" style="1" bestFit="1" customWidth="1"/>
    <col min="7433" max="7433" width="15.5703125" style="1" bestFit="1" customWidth="1"/>
    <col min="7434" max="7434" width="17.42578125" style="1" bestFit="1" customWidth="1"/>
    <col min="7435" max="7435" width="19" style="1" bestFit="1" customWidth="1"/>
    <col min="7436" max="7677" width="9.140625" style="1"/>
    <col min="7678" max="7678" width="20.85546875" style="1" customWidth="1"/>
    <col min="7679" max="7679" width="35.140625" style="1" bestFit="1" customWidth="1"/>
    <col min="7680" max="7680" width="27.7109375" style="1" bestFit="1" customWidth="1"/>
    <col min="7681" max="7681" width="30.42578125" style="1" bestFit="1" customWidth="1"/>
    <col min="7682" max="7682" width="19.5703125" style="1" bestFit="1" customWidth="1"/>
    <col min="7683" max="7683" width="24.5703125" style="1" bestFit="1" customWidth="1"/>
    <col min="7684" max="7684" width="32.28515625" style="1" bestFit="1" customWidth="1"/>
    <col min="7685" max="7685" width="18.140625" style="1" bestFit="1" customWidth="1"/>
    <col min="7686" max="7686" width="7.5703125" style="1" bestFit="1" customWidth="1"/>
    <col min="7687" max="7687" width="4.7109375" style="1" bestFit="1" customWidth="1"/>
    <col min="7688" max="7688" width="35.140625" style="1" bestFit="1" customWidth="1"/>
    <col min="7689" max="7689" width="15.5703125" style="1" bestFit="1" customWidth="1"/>
    <col min="7690" max="7690" width="17.42578125" style="1" bestFit="1" customWidth="1"/>
    <col min="7691" max="7691" width="19" style="1" bestFit="1" customWidth="1"/>
    <col min="7692" max="7933" width="9.140625" style="1"/>
    <col min="7934" max="7934" width="20.85546875" style="1" customWidth="1"/>
    <col min="7935" max="7935" width="35.140625" style="1" bestFit="1" customWidth="1"/>
    <col min="7936" max="7936" width="27.7109375" style="1" bestFit="1" customWidth="1"/>
    <col min="7937" max="7937" width="30.42578125" style="1" bestFit="1" customWidth="1"/>
    <col min="7938" max="7938" width="19.5703125" style="1" bestFit="1" customWidth="1"/>
    <col min="7939" max="7939" width="24.5703125" style="1" bestFit="1" customWidth="1"/>
    <col min="7940" max="7940" width="32.28515625" style="1" bestFit="1" customWidth="1"/>
    <col min="7941" max="7941" width="18.140625" style="1" bestFit="1" customWidth="1"/>
    <col min="7942" max="7942" width="7.5703125" style="1" bestFit="1" customWidth="1"/>
    <col min="7943" max="7943" width="4.7109375" style="1" bestFit="1" customWidth="1"/>
    <col min="7944" max="7944" width="35.140625" style="1" bestFit="1" customWidth="1"/>
    <col min="7945" max="7945" width="15.5703125" style="1" bestFit="1" customWidth="1"/>
    <col min="7946" max="7946" width="17.42578125" style="1" bestFit="1" customWidth="1"/>
    <col min="7947" max="7947" width="19" style="1" bestFit="1" customWidth="1"/>
    <col min="7948" max="8189" width="9.140625" style="1"/>
    <col min="8190" max="8190" width="20.85546875" style="1" customWidth="1"/>
    <col min="8191" max="8191" width="35.140625" style="1" bestFit="1" customWidth="1"/>
    <col min="8192" max="8192" width="27.7109375" style="1" bestFit="1" customWidth="1"/>
    <col min="8193" max="8193" width="30.42578125" style="1" bestFit="1" customWidth="1"/>
    <col min="8194" max="8194" width="19.5703125" style="1" bestFit="1" customWidth="1"/>
    <col min="8195" max="8195" width="24.5703125" style="1" bestFit="1" customWidth="1"/>
    <col min="8196" max="8196" width="32.28515625" style="1" bestFit="1" customWidth="1"/>
    <col min="8197" max="8197" width="18.140625" style="1" bestFit="1" customWidth="1"/>
    <col min="8198" max="8198" width="7.5703125" style="1" bestFit="1" customWidth="1"/>
    <col min="8199" max="8199" width="4.7109375" style="1" bestFit="1" customWidth="1"/>
    <col min="8200" max="8200" width="35.140625" style="1" bestFit="1" customWidth="1"/>
    <col min="8201" max="8201" width="15.5703125" style="1" bestFit="1" customWidth="1"/>
    <col min="8202" max="8202" width="17.42578125" style="1" bestFit="1" customWidth="1"/>
    <col min="8203" max="8203" width="19" style="1" bestFit="1" customWidth="1"/>
    <col min="8204" max="8445" width="9.140625" style="1"/>
    <col min="8446" max="8446" width="20.85546875" style="1" customWidth="1"/>
    <col min="8447" max="8447" width="35.140625" style="1" bestFit="1" customWidth="1"/>
    <col min="8448" max="8448" width="27.7109375" style="1" bestFit="1" customWidth="1"/>
    <col min="8449" max="8449" width="30.42578125" style="1" bestFit="1" customWidth="1"/>
    <col min="8450" max="8450" width="19.5703125" style="1" bestFit="1" customWidth="1"/>
    <col min="8451" max="8451" width="24.5703125" style="1" bestFit="1" customWidth="1"/>
    <col min="8452" max="8452" width="32.28515625" style="1" bestFit="1" customWidth="1"/>
    <col min="8453" max="8453" width="18.140625" style="1" bestFit="1" customWidth="1"/>
    <col min="8454" max="8454" width="7.5703125" style="1" bestFit="1" customWidth="1"/>
    <col min="8455" max="8455" width="4.7109375" style="1" bestFit="1" customWidth="1"/>
    <col min="8456" max="8456" width="35.140625" style="1" bestFit="1" customWidth="1"/>
    <col min="8457" max="8457" width="15.5703125" style="1" bestFit="1" customWidth="1"/>
    <col min="8458" max="8458" width="17.42578125" style="1" bestFit="1" customWidth="1"/>
    <col min="8459" max="8459" width="19" style="1" bestFit="1" customWidth="1"/>
    <col min="8460" max="8701" width="9.140625" style="1"/>
    <col min="8702" max="8702" width="20.85546875" style="1" customWidth="1"/>
    <col min="8703" max="8703" width="35.140625" style="1" bestFit="1" customWidth="1"/>
    <col min="8704" max="8704" width="27.7109375" style="1" bestFit="1" customWidth="1"/>
    <col min="8705" max="8705" width="30.42578125" style="1" bestFit="1" customWidth="1"/>
    <col min="8706" max="8706" width="19.5703125" style="1" bestFit="1" customWidth="1"/>
    <col min="8707" max="8707" width="24.5703125" style="1" bestFit="1" customWidth="1"/>
    <col min="8708" max="8708" width="32.28515625" style="1" bestFit="1" customWidth="1"/>
    <col min="8709" max="8709" width="18.140625" style="1" bestFit="1" customWidth="1"/>
    <col min="8710" max="8710" width="7.5703125" style="1" bestFit="1" customWidth="1"/>
    <col min="8711" max="8711" width="4.7109375" style="1" bestFit="1" customWidth="1"/>
    <col min="8712" max="8712" width="35.140625" style="1" bestFit="1" customWidth="1"/>
    <col min="8713" max="8713" width="15.5703125" style="1" bestFit="1" customWidth="1"/>
    <col min="8714" max="8714" width="17.42578125" style="1" bestFit="1" customWidth="1"/>
    <col min="8715" max="8715" width="19" style="1" bestFit="1" customWidth="1"/>
    <col min="8716" max="8957" width="9.140625" style="1"/>
    <col min="8958" max="8958" width="20.85546875" style="1" customWidth="1"/>
    <col min="8959" max="8959" width="35.140625" style="1" bestFit="1" customWidth="1"/>
    <col min="8960" max="8960" width="27.7109375" style="1" bestFit="1" customWidth="1"/>
    <col min="8961" max="8961" width="30.42578125" style="1" bestFit="1" customWidth="1"/>
    <col min="8962" max="8962" width="19.5703125" style="1" bestFit="1" customWidth="1"/>
    <col min="8963" max="8963" width="24.5703125" style="1" bestFit="1" customWidth="1"/>
    <col min="8964" max="8964" width="32.28515625" style="1" bestFit="1" customWidth="1"/>
    <col min="8965" max="8965" width="18.140625" style="1" bestFit="1" customWidth="1"/>
    <col min="8966" max="8966" width="7.5703125" style="1" bestFit="1" customWidth="1"/>
    <col min="8967" max="8967" width="4.7109375" style="1" bestFit="1" customWidth="1"/>
    <col min="8968" max="8968" width="35.140625" style="1" bestFit="1" customWidth="1"/>
    <col min="8969" max="8969" width="15.5703125" style="1" bestFit="1" customWidth="1"/>
    <col min="8970" max="8970" width="17.42578125" style="1" bestFit="1" customWidth="1"/>
    <col min="8971" max="8971" width="19" style="1" bestFit="1" customWidth="1"/>
    <col min="8972" max="9213" width="9.140625" style="1"/>
    <col min="9214" max="9214" width="20.85546875" style="1" customWidth="1"/>
    <col min="9215" max="9215" width="35.140625" style="1" bestFit="1" customWidth="1"/>
    <col min="9216" max="9216" width="27.7109375" style="1" bestFit="1" customWidth="1"/>
    <col min="9217" max="9217" width="30.42578125" style="1" bestFit="1" customWidth="1"/>
    <col min="9218" max="9218" width="19.5703125" style="1" bestFit="1" customWidth="1"/>
    <col min="9219" max="9219" width="24.5703125" style="1" bestFit="1" customWidth="1"/>
    <col min="9220" max="9220" width="32.28515625" style="1" bestFit="1" customWidth="1"/>
    <col min="9221" max="9221" width="18.140625" style="1" bestFit="1" customWidth="1"/>
    <col min="9222" max="9222" width="7.5703125" style="1" bestFit="1" customWidth="1"/>
    <col min="9223" max="9223" width="4.7109375" style="1" bestFit="1" customWidth="1"/>
    <col min="9224" max="9224" width="35.140625" style="1" bestFit="1" customWidth="1"/>
    <col min="9225" max="9225" width="15.5703125" style="1" bestFit="1" customWidth="1"/>
    <col min="9226" max="9226" width="17.42578125" style="1" bestFit="1" customWidth="1"/>
    <col min="9227" max="9227" width="19" style="1" bestFit="1" customWidth="1"/>
    <col min="9228" max="9469" width="9.140625" style="1"/>
    <col min="9470" max="9470" width="20.85546875" style="1" customWidth="1"/>
    <col min="9471" max="9471" width="35.140625" style="1" bestFit="1" customWidth="1"/>
    <col min="9472" max="9472" width="27.7109375" style="1" bestFit="1" customWidth="1"/>
    <col min="9473" max="9473" width="30.42578125" style="1" bestFit="1" customWidth="1"/>
    <col min="9474" max="9474" width="19.5703125" style="1" bestFit="1" customWidth="1"/>
    <col min="9475" max="9475" width="24.5703125" style="1" bestFit="1" customWidth="1"/>
    <col min="9476" max="9476" width="32.28515625" style="1" bestFit="1" customWidth="1"/>
    <col min="9477" max="9477" width="18.140625" style="1" bestFit="1" customWidth="1"/>
    <col min="9478" max="9478" width="7.5703125" style="1" bestFit="1" customWidth="1"/>
    <col min="9479" max="9479" width="4.7109375" style="1" bestFit="1" customWidth="1"/>
    <col min="9480" max="9480" width="35.140625" style="1" bestFit="1" customWidth="1"/>
    <col min="9481" max="9481" width="15.5703125" style="1" bestFit="1" customWidth="1"/>
    <col min="9482" max="9482" width="17.42578125" style="1" bestFit="1" customWidth="1"/>
    <col min="9483" max="9483" width="19" style="1" bestFit="1" customWidth="1"/>
    <col min="9484" max="9725" width="9.140625" style="1"/>
    <col min="9726" max="9726" width="20.85546875" style="1" customWidth="1"/>
    <col min="9727" max="9727" width="35.140625" style="1" bestFit="1" customWidth="1"/>
    <col min="9728" max="9728" width="27.7109375" style="1" bestFit="1" customWidth="1"/>
    <col min="9729" max="9729" width="30.42578125" style="1" bestFit="1" customWidth="1"/>
    <col min="9730" max="9730" width="19.5703125" style="1" bestFit="1" customWidth="1"/>
    <col min="9731" max="9731" width="24.5703125" style="1" bestFit="1" customWidth="1"/>
    <col min="9732" max="9732" width="32.28515625" style="1" bestFit="1" customWidth="1"/>
    <col min="9733" max="9733" width="18.140625" style="1" bestFit="1" customWidth="1"/>
    <col min="9734" max="9734" width="7.5703125" style="1" bestFit="1" customWidth="1"/>
    <col min="9735" max="9735" width="4.7109375" style="1" bestFit="1" customWidth="1"/>
    <col min="9736" max="9736" width="35.140625" style="1" bestFit="1" customWidth="1"/>
    <col min="9737" max="9737" width="15.5703125" style="1" bestFit="1" customWidth="1"/>
    <col min="9738" max="9738" width="17.42578125" style="1" bestFit="1" customWidth="1"/>
    <col min="9739" max="9739" width="19" style="1" bestFit="1" customWidth="1"/>
    <col min="9740" max="9981" width="9.140625" style="1"/>
    <col min="9982" max="9982" width="20.85546875" style="1" customWidth="1"/>
    <col min="9983" max="9983" width="35.140625" style="1" bestFit="1" customWidth="1"/>
    <col min="9984" max="9984" width="27.7109375" style="1" bestFit="1" customWidth="1"/>
    <col min="9985" max="9985" width="30.42578125" style="1" bestFit="1" customWidth="1"/>
    <col min="9986" max="9986" width="19.5703125" style="1" bestFit="1" customWidth="1"/>
    <col min="9987" max="9987" width="24.5703125" style="1" bestFit="1" customWidth="1"/>
    <col min="9988" max="9988" width="32.28515625" style="1" bestFit="1" customWidth="1"/>
    <col min="9989" max="9989" width="18.140625" style="1" bestFit="1" customWidth="1"/>
    <col min="9990" max="9990" width="7.5703125" style="1" bestFit="1" customWidth="1"/>
    <col min="9991" max="9991" width="4.7109375" style="1" bestFit="1" customWidth="1"/>
    <col min="9992" max="9992" width="35.140625" style="1" bestFit="1" customWidth="1"/>
    <col min="9993" max="9993" width="15.5703125" style="1" bestFit="1" customWidth="1"/>
    <col min="9994" max="9994" width="17.42578125" style="1" bestFit="1" customWidth="1"/>
    <col min="9995" max="9995" width="19" style="1" bestFit="1" customWidth="1"/>
    <col min="9996" max="10237" width="9.140625" style="1"/>
    <col min="10238" max="10238" width="20.85546875" style="1" customWidth="1"/>
    <col min="10239" max="10239" width="35.140625" style="1" bestFit="1" customWidth="1"/>
    <col min="10240" max="10240" width="27.7109375" style="1" bestFit="1" customWidth="1"/>
    <col min="10241" max="10241" width="30.42578125" style="1" bestFit="1" customWidth="1"/>
    <col min="10242" max="10242" width="19.5703125" style="1" bestFit="1" customWidth="1"/>
    <col min="10243" max="10243" width="24.5703125" style="1" bestFit="1" customWidth="1"/>
    <col min="10244" max="10244" width="32.28515625" style="1" bestFit="1" customWidth="1"/>
    <col min="10245" max="10245" width="18.140625" style="1" bestFit="1" customWidth="1"/>
    <col min="10246" max="10246" width="7.5703125" style="1" bestFit="1" customWidth="1"/>
    <col min="10247" max="10247" width="4.7109375" style="1" bestFit="1" customWidth="1"/>
    <col min="10248" max="10248" width="35.140625" style="1" bestFit="1" customWidth="1"/>
    <col min="10249" max="10249" width="15.5703125" style="1" bestFit="1" customWidth="1"/>
    <col min="10250" max="10250" width="17.42578125" style="1" bestFit="1" customWidth="1"/>
    <col min="10251" max="10251" width="19" style="1" bestFit="1" customWidth="1"/>
    <col min="10252" max="10493" width="9.140625" style="1"/>
    <col min="10494" max="10494" width="20.85546875" style="1" customWidth="1"/>
    <col min="10495" max="10495" width="35.140625" style="1" bestFit="1" customWidth="1"/>
    <col min="10496" max="10496" width="27.7109375" style="1" bestFit="1" customWidth="1"/>
    <col min="10497" max="10497" width="30.42578125" style="1" bestFit="1" customWidth="1"/>
    <col min="10498" max="10498" width="19.5703125" style="1" bestFit="1" customWidth="1"/>
    <col min="10499" max="10499" width="24.5703125" style="1" bestFit="1" customWidth="1"/>
    <col min="10500" max="10500" width="32.28515625" style="1" bestFit="1" customWidth="1"/>
    <col min="10501" max="10501" width="18.140625" style="1" bestFit="1" customWidth="1"/>
    <col min="10502" max="10502" width="7.5703125" style="1" bestFit="1" customWidth="1"/>
    <col min="10503" max="10503" width="4.7109375" style="1" bestFit="1" customWidth="1"/>
    <col min="10504" max="10504" width="35.140625" style="1" bestFit="1" customWidth="1"/>
    <col min="10505" max="10505" width="15.5703125" style="1" bestFit="1" customWidth="1"/>
    <col min="10506" max="10506" width="17.42578125" style="1" bestFit="1" customWidth="1"/>
    <col min="10507" max="10507" width="19" style="1" bestFit="1" customWidth="1"/>
    <col min="10508" max="10749" width="9.140625" style="1"/>
    <col min="10750" max="10750" width="20.85546875" style="1" customWidth="1"/>
    <col min="10751" max="10751" width="35.140625" style="1" bestFit="1" customWidth="1"/>
    <col min="10752" max="10752" width="27.7109375" style="1" bestFit="1" customWidth="1"/>
    <col min="10753" max="10753" width="30.42578125" style="1" bestFit="1" customWidth="1"/>
    <col min="10754" max="10754" width="19.5703125" style="1" bestFit="1" customWidth="1"/>
    <col min="10755" max="10755" width="24.5703125" style="1" bestFit="1" customWidth="1"/>
    <col min="10756" max="10756" width="32.28515625" style="1" bestFit="1" customWidth="1"/>
    <col min="10757" max="10757" width="18.140625" style="1" bestFit="1" customWidth="1"/>
    <col min="10758" max="10758" width="7.5703125" style="1" bestFit="1" customWidth="1"/>
    <col min="10759" max="10759" width="4.7109375" style="1" bestFit="1" customWidth="1"/>
    <col min="10760" max="10760" width="35.140625" style="1" bestFit="1" customWidth="1"/>
    <col min="10761" max="10761" width="15.5703125" style="1" bestFit="1" customWidth="1"/>
    <col min="10762" max="10762" width="17.42578125" style="1" bestFit="1" customWidth="1"/>
    <col min="10763" max="10763" width="19" style="1" bestFit="1" customWidth="1"/>
    <col min="10764" max="11005" width="9.140625" style="1"/>
    <col min="11006" max="11006" width="20.85546875" style="1" customWidth="1"/>
    <col min="11007" max="11007" width="35.140625" style="1" bestFit="1" customWidth="1"/>
    <col min="11008" max="11008" width="27.7109375" style="1" bestFit="1" customWidth="1"/>
    <col min="11009" max="11009" width="30.42578125" style="1" bestFit="1" customWidth="1"/>
    <col min="11010" max="11010" width="19.5703125" style="1" bestFit="1" customWidth="1"/>
    <col min="11011" max="11011" width="24.5703125" style="1" bestFit="1" customWidth="1"/>
    <col min="11012" max="11012" width="32.28515625" style="1" bestFit="1" customWidth="1"/>
    <col min="11013" max="11013" width="18.140625" style="1" bestFit="1" customWidth="1"/>
    <col min="11014" max="11014" width="7.5703125" style="1" bestFit="1" customWidth="1"/>
    <col min="11015" max="11015" width="4.7109375" style="1" bestFit="1" customWidth="1"/>
    <col min="11016" max="11016" width="35.140625" style="1" bestFit="1" customWidth="1"/>
    <col min="11017" max="11017" width="15.5703125" style="1" bestFit="1" customWidth="1"/>
    <col min="11018" max="11018" width="17.42578125" style="1" bestFit="1" customWidth="1"/>
    <col min="11019" max="11019" width="19" style="1" bestFit="1" customWidth="1"/>
    <col min="11020" max="11261" width="9.140625" style="1"/>
    <col min="11262" max="11262" width="20.85546875" style="1" customWidth="1"/>
    <col min="11263" max="11263" width="35.140625" style="1" bestFit="1" customWidth="1"/>
    <col min="11264" max="11264" width="27.7109375" style="1" bestFit="1" customWidth="1"/>
    <col min="11265" max="11265" width="30.42578125" style="1" bestFit="1" customWidth="1"/>
    <col min="11266" max="11266" width="19.5703125" style="1" bestFit="1" customWidth="1"/>
    <col min="11267" max="11267" width="24.5703125" style="1" bestFit="1" customWidth="1"/>
    <col min="11268" max="11268" width="32.28515625" style="1" bestFit="1" customWidth="1"/>
    <col min="11269" max="11269" width="18.140625" style="1" bestFit="1" customWidth="1"/>
    <col min="11270" max="11270" width="7.5703125" style="1" bestFit="1" customWidth="1"/>
    <col min="11271" max="11271" width="4.7109375" style="1" bestFit="1" customWidth="1"/>
    <col min="11272" max="11272" width="35.140625" style="1" bestFit="1" customWidth="1"/>
    <col min="11273" max="11273" width="15.5703125" style="1" bestFit="1" customWidth="1"/>
    <col min="11274" max="11274" width="17.42578125" style="1" bestFit="1" customWidth="1"/>
    <col min="11275" max="11275" width="19" style="1" bestFit="1" customWidth="1"/>
    <col min="11276" max="11517" width="9.140625" style="1"/>
    <col min="11518" max="11518" width="20.85546875" style="1" customWidth="1"/>
    <col min="11519" max="11519" width="35.140625" style="1" bestFit="1" customWidth="1"/>
    <col min="11520" max="11520" width="27.7109375" style="1" bestFit="1" customWidth="1"/>
    <col min="11521" max="11521" width="30.42578125" style="1" bestFit="1" customWidth="1"/>
    <col min="11522" max="11522" width="19.5703125" style="1" bestFit="1" customWidth="1"/>
    <col min="11523" max="11523" width="24.5703125" style="1" bestFit="1" customWidth="1"/>
    <col min="11524" max="11524" width="32.28515625" style="1" bestFit="1" customWidth="1"/>
    <col min="11525" max="11525" width="18.140625" style="1" bestFit="1" customWidth="1"/>
    <col min="11526" max="11526" width="7.5703125" style="1" bestFit="1" customWidth="1"/>
    <col min="11527" max="11527" width="4.7109375" style="1" bestFit="1" customWidth="1"/>
    <col min="11528" max="11528" width="35.140625" style="1" bestFit="1" customWidth="1"/>
    <col min="11529" max="11529" width="15.5703125" style="1" bestFit="1" customWidth="1"/>
    <col min="11530" max="11530" width="17.42578125" style="1" bestFit="1" customWidth="1"/>
    <col min="11531" max="11531" width="19" style="1" bestFit="1" customWidth="1"/>
    <col min="11532" max="11773" width="9.140625" style="1"/>
    <col min="11774" max="11774" width="20.85546875" style="1" customWidth="1"/>
    <col min="11775" max="11775" width="35.140625" style="1" bestFit="1" customWidth="1"/>
    <col min="11776" max="11776" width="27.7109375" style="1" bestFit="1" customWidth="1"/>
    <col min="11777" max="11777" width="30.42578125" style="1" bestFit="1" customWidth="1"/>
    <col min="11778" max="11778" width="19.5703125" style="1" bestFit="1" customWidth="1"/>
    <col min="11779" max="11779" width="24.5703125" style="1" bestFit="1" customWidth="1"/>
    <col min="11780" max="11780" width="32.28515625" style="1" bestFit="1" customWidth="1"/>
    <col min="11781" max="11781" width="18.140625" style="1" bestFit="1" customWidth="1"/>
    <col min="11782" max="11782" width="7.5703125" style="1" bestFit="1" customWidth="1"/>
    <col min="11783" max="11783" width="4.7109375" style="1" bestFit="1" customWidth="1"/>
    <col min="11784" max="11784" width="35.140625" style="1" bestFit="1" customWidth="1"/>
    <col min="11785" max="11785" width="15.5703125" style="1" bestFit="1" customWidth="1"/>
    <col min="11786" max="11786" width="17.42578125" style="1" bestFit="1" customWidth="1"/>
    <col min="11787" max="11787" width="19" style="1" bestFit="1" customWidth="1"/>
    <col min="11788" max="12029" width="9.140625" style="1"/>
    <col min="12030" max="12030" width="20.85546875" style="1" customWidth="1"/>
    <col min="12031" max="12031" width="35.140625" style="1" bestFit="1" customWidth="1"/>
    <col min="12032" max="12032" width="27.7109375" style="1" bestFit="1" customWidth="1"/>
    <col min="12033" max="12033" width="30.42578125" style="1" bestFit="1" customWidth="1"/>
    <col min="12034" max="12034" width="19.5703125" style="1" bestFit="1" customWidth="1"/>
    <col min="12035" max="12035" width="24.5703125" style="1" bestFit="1" customWidth="1"/>
    <col min="12036" max="12036" width="32.28515625" style="1" bestFit="1" customWidth="1"/>
    <col min="12037" max="12037" width="18.140625" style="1" bestFit="1" customWidth="1"/>
    <col min="12038" max="12038" width="7.5703125" style="1" bestFit="1" customWidth="1"/>
    <col min="12039" max="12039" width="4.7109375" style="1" bestFit="1" customWidth="1"/>
    <col min="12040" max="12040" width="35.140625" style="1" bestFit="1" customWidth="1"/>
    <col min="12041" max="12041" width="15.5703125" style="1" bestFit="1" customWidth="1"/>
    <col min="12042" max="12042" width="17.42578125" style="1" bestFit="1" customWidth="1"/>
    <col min="12043" max="12043" width="19" style="1" bestFit="1" customWidth="1"/>
    <col min="12044" max="12285" width="9.140625" style="1"/>
    <col min="12286" max="12286" width="20.85546875" style="1" customWidth="1"/>
    <col min="12287" max="12287" width="35.140625" style="1" bestFit="1" customWidth="1"/>
    <col min="12288" max="12288" width="27.7109375" style="1" bestFit="1" customWidth="1"/>
    <col min="12289" max="12289" width="30.42578125" style="1" bestFit="1" customWidth="1"/>
    <col min="12290" max="12290" width="19.5703125" style="1" bestFit="1" customWidth="1"/>
    <col min="12291" max="12291" width="24.5703125" style="1" bestFit="1" customWidth="1"/>
    <col min="12292" max="12292" width="32.28515625" style="1" bestFit="1" customWidth="1"/>
    <col min="12293" max="12293" width="18.140625" style="1" bestFit="1" customWidth="1"/>
    <col min="12294" max="12294" width="7.5703125" style="1" bestFit="1" customWidth="1"/>
    <col min="12295" max="12295" width="4.7109375" style="1" bestFit="1" customWidth="1"/>
    <col min="12296" max="12296" width="35.140625" style="1" bestFit="1" customWidth="1"/>
    <col min="12297" max="12297" width="15.5703125" style="1" bestFit="1" customWidth="1"/>
    <col min="12298" max="12298" width="17.42578125" style="1" bestFit="1" customWidth="1"/>
    <col min="12299" max="12299" width="19" style="1" bestFit="1" customWidth="1"/>
    <col min="12300" max="12541" width="9.140625" style="1"/>
    <col min="12542" max="12542" width="20.85546875" style="1" customWidth="1"/>
    <col min="12543" max="12543" width="35.140625" style="1" bestFit="1" customWidth="1"/>
    <col min="12544" max="12544" width="27.7109375" style="1" bestFit="1" customWidth="1"/>
    <col min="12545" max="12545" width="30.42578125" style="1" bestFit="1" customWidth="1"/>
    <col min="12546" max="12546" width="19.5703125" style="1" bestFit="1" customWidth="1"/>
    <col min="12547" max="12547" width="24.5703125" style="1" bestFit="1" customWidth="1"/>
    <col min="12548" max="12548" width="32.28515625" style="1" bestFit="1" customWidth="1"/>
    <col min="12549" max="12549" width="18.140625" style="1" bestFit="1" customWidth="1"/>
    <col min="12550" max="12550" width="7.5703125" style="1" bestFit="1" customWidth="1"/>
    <col min="12551" max="12551" width="4.7109375" style="1" bestFit="1" customWidth="1"/>
    <col min="12552" max="12552" width="35.140625" style="1" bestFit="1" customWidth="1"/>
    <col min="12553" max="12553" width="15.5703125" style="1" bestFit="1" customWidth="1"/>
    <col min="12554" max="12554" width="17.42578125" style="1" bestFit="1" customWidth="1"/>
    <col min="12555" max="12555" width="19" style="1" bestFit="1" customWidth="1"/>
    <col min="12556" max="12797" width="9.140625" style="1"/>
    <col min="12798" max="12798" width="20.85546875" style="1" customWidth="1"/>
    <col min="12799" max="12799" width="35.140625" style="1" bestFit="1" customWidth="1"/>
    <col min="12800" max="12800" width="27.7109375" style="1" bestFit="1" customWidth="1"/>
    <col min="12801" max="12801" width="30.42578125" style="1" bestFit="1" customWidth="1"/>
    <col min="12802" max="12802" width="19.5703125" style="1" bestFit="1" customWidth="1"/>
    <col min="12803" max="12803" width="24.5703125" style="1" bestFit="1" customWidth="1"/>
    <col min="12804" max="12804" width="32.28515625" style="1" bestFit="1" customWidth="1"/>
    <col min="12805" max="12805" width="18.140625" style="1" bestFit="1" customWidth="1"/>
    <col min="12806" max="12806" width="7.5703125" style="1" bestFit="1" customWidth="1"/>
    <col min="12807" max="12807" width="4.7109375" style="1" bestFit="1" customWidth="1"/>
    <col min="12808" max="12808" width="35.140625" style="1" bestFit="1" customWidth="1"/>
    <col min="12809" max="12809" width="15.5703125" style="1" bestFit="1" customWidth="1"/>
    <col min="12810" max="12810" width="17.42578125" style="1" bestFit="1" customWidth="1"/>
    <col min="12811" max="12811" width="19" style="1" bestFit="1" customWidth="1"/>
    <col min="12812" max="13053" width="9.140625" style="1"/>
    <col min="13054" max="13054" width="20.85546875" style="1" customWidth="1"/>
    <col min="13055" max="13055" width="35.140625" style="1" bestFit="1" customWidth="1"/>
    <col min="13056" max="13056" width="27.7109375" style="1" bestFit="1" customWidth="1"/>
    <col min="13057" max="13057" width="30.42578125" style="1" bestFit="1" customWidth="1"/>
    <col min="13058" max="13058" width="19.5703125" style="1" bestFit="1" customWidth="1"/>
    <col min="13059" max="13059" width="24.5703125" style="1" bestFit="1" customWidth="1"/>
    <col min="13060" max="13060" width="32.28515625" style="1" bestFit="1" customWidth="1"/>
    <col min="13061" max="13061" width="18.140625" style="1" bestFit="1" customWidth="1"/>
    <col min="13062" max="13062" width="7.5703125" style="1" bestFit="1" customWidth="1"/>
    <col min="13063" max="13063" width="4.7109375" style="1" bestFit="1" customWidth="1"/>
    <col min="13064" max="13064" width="35.140625" style="1" bestFit="1" customWidth="1"/>
    <col min="13065" max="13065" width="15.5703125" style="1" bestFit="1" customWidth="1"/>
    <col min="13066" max="13066" width="17.42578125" style="1" bestFit="1" customWidth="1"/>
    <col min="13067" max="13067" width="19" style="1" bestFit="1" customWidth="1"/>
    <col min="13068" max="13309" width="9.140625" style="1"/>
    <col min="13310" max="13310" width="20.85546875" style="1" customWidth="1"/>
    <col min="13311" max="13311" width="35.140625" style="1" bestFit="1" customWidth="1"/>
    <col min="13312" max="13312" width="27.7109375" style="1" bestFit="1" customWidth="1"/>
    <col min="13313" max="13313" width="30.42578125" style="1" bestFit="1" customWidth="1"/>
    <col min="13314" max="13314" width="19.5703125" style="1" bestFit="1" customWidth="1"/>
    <col min="13315" max="13315" width="24.5703125" style="1" bestFit="1" customWidth="1"/>
    <col min="13316" max="13316" width="32.28515625" style="1" bestFit="1" customWidth="1"/>
    <col min="13317" max="13317" width="18.140625" style="1" bestFit="1" customWidth="1"/>
    <col min="13318" max="13318" width="7.5703125" style="1" bestFit="1" customWidth="1"/>
    <col min="13319" max="13319" width="4.7109375" style="1" bestFit="1" customWidth="1"/>
    <col min="13320" max="13320" width="35.140625" style="1" bestFit="1" customWidth="1"/>
    <col min="13321" max="13321" width="15.5703125" style="1" bestFit="1" customWidth="1"/>
    <col min="13322" max="13322" width="17.42578125" style="1" bestFit="1" customWidth="1"/>
    <col min="13323" max="13323" width="19" style="1" bestFit="1" customWidth="1"/>
    <col min="13324" max="13565" width="9.140625" style="1"/>
    <col min="13566" max="13566" width="20.85546875" style="1" customWidth="1"/>
    <col min="13567" max="13567" width="35.140625" style="1" bestFit="1" customWidth="1"/>
    <col min="13568" max="13568" width="27.7109375" style="1" bestFit="1" customWidth="1"/>
    <col min="13569" max="13569" width="30.42578125" style="1" bestFit="1" customWidth="1"/>
    <col min="13570" max="13570" width="19.5703125" style="1" bestFit="1" customWidth="1"/>
    <col min="13571" max="13571" width="24.5703125" style="1" bestFit="1" customWidth="1"/>
    <col min="13572" max="13572" width="32.28515625" style="1" bestFit="1" customWidth="1"/>
    <col min="13573" max="13573" width="18.140625" style="1" bestFit="1" customWidth="1"/>
    <col min="13574" max="13574" width="7.5703125" style="1" bestFit="1" customWidth="1"/>
    <col min="13575" max="13575" width="4.7109375" style="1" bestFit="1" customWidth="1"/>
    <col min="13576" max="13576" width="35.140625" style="1" bestFit="1" customWidth="1"/>
    <col min="13577" max="13577" width="15.5703125" style="1" bestFit="1" customWidth="1"/>
    <col min="13578" max="13578" width="17.42578125" style="1" bestFit="1" customWidth="1"/>
    <col min="13579" max="13579" width="19" style="1" bestFit="1" customWidth="1"/>
    <col min="13580" max="13821" width="9.140625" style="1"/>
    <col min="13822" max="13822" width="20.85546875" style="1" customWidth="1"/>
    <col min="13823" max="13823" width="35.140625" style="1" bestFit="1" customWidth="1"/>
    <col min="13824" max="13824" width="27.7109375" style="1" bestFit="1" customWidth="1"/>
    <col min="13825" max="13825" width="30.42578125" style="1" bestFit="1" customWidth="1"/>
    <col min="13826" max="13826" width="19.5703125" style="1" bestFit="1" customWidth="1"/>
    <col min="13827" max="13827" width="24.5703125" style="1" bestFit="1" customWidth="1"/>
    <col min="13828" max="13828" width="32.28515625" style="1" bestFit="1" customWidth="1"/>
    <col min="13829" max="13829" width="18.140625" style="1" bestFit="1" customWidth="1"/>
    <col min="13830" max="13830" width="7.5703125" style="1" bestFit="1" customWidth="1"/>
    <col min="13831" max="13831" width="4.7109375" style="1" bestFit="1" customWidth="1"/>
    <col min="13832" max="13832" width="35.140625" style="1" bestFit="1" customWidth="1"/>
    <col min="13833" max="13833" width="15.5703125" style="1" bestFit="1" customWidth="1"/>
    <col min="13834" max="13834" width="17.42578125" style="1" bestFit="1" customWidth="1"/>
    <col min="13835" max="13835" width="19" style="1" bestFit="1" customWidth="1"/>
    <col min="13836" max="14077" width="9.140625" style="1"/>
    <col min="14078" max="14078" width="20.85546875" style="1" customWidth="1"/>
    <col min="14079" max="14079" width="35.140625" style="1" bestFit="1" customWidth="1"/>
    <col min="14080" max="14080" width="27.7109375" style="1" bestFit="1" customWidth="1"/>
    <col min="14081" max="14081" width="30.42578125" style="1" bestFit="1" customWidth="1"/>
    <col min="14082" max="14082" width="19.5703125" style="1" bestFit="1" customWidth="1"/>
    <col min="14083" max="14083" width="24.5703125" style="1" bestFit="1" customWidth="1"/>
    <col min="14084" max="14084" width="32.28515625" style="1" bestFit="1" customWidth="1"/>
    <col min="14085" max="14085" width="18.140625" style="1" bestFit="1" customWidth="1"/>
    <col min="14086" max="14086" width="7.5703125" style="1" bestFit="1" customWidth="1"/>
    <col min="14087" max="14087" width="4.7109375" style="1" bestFit="1" customWidth="1"/>
    <col min="14088" max="14088" width="35.140625" style="1" bestFit="1" customWidth="1"/>
    <col min="14089" max="14089" width="15.5703125" style="1" bestFit="1" customWidth="1"/>
    <col min="14090" max="14090" width="17.42578125" style="1" bestFit="1" customWidth="1"/>
    <col min="14091" max="14091" width="19" style="1" bestFit="1" customWidth="1"/>
    <col min="14092" max="14333" width="9.140625" style="1"/>
    <col min="14334" max="14334" width="20.85546875" style="1" customWidth="1"/>
    <col min="14335" max="14335" width="35.140625" style="1" bestFit="1" customWidth="1"/>
    <col min="14336" max="14336" width="27.7109375" style="1" bestFit="1" customWidth="1"/>
    <col min="14337" max="14337" width="30.42578125" style="1" bestFit="1" customWidth="1"/>
    <col min="14338" max="14338" width="19.5703125" style="1" bestFit="1" customWidth="1"/>
    <col min="14339" max="14339" width="24.5703125" style="1" bestFit="1" customWidth="1"/>
    <col min="14340" max="14340" width="32.28515625" style="1" bestFit="1" customWidth="1"/>
    <col min="14341" max="14341" width="18.140625" style="1" bestFit="1" customWidth="1"/>
    <col min="14342" max="14342" width="7.5703125" style="1" bestFit="1" customWidth="1"/>
    <col min="14343" max="14343" width="4.7109375" style="1" bestFit="1" customWidth="1"/>
    <col min="14344" max="14344" width="35.140625" style="1" bestFit="1" customWidth="1"/>
    <col min="14345" max="14345" width="15.5703125" style="1" bestFit="1" customWidth="1"/>
    <col min="14346" max="14346" width="17.42578125" style="1" bestFit="1" customWidth="1"/>
    <col min="14347" max="14347" width="19" style="1" bestFit="1" customWidth="1"/>
    <col min="14348" max="14589" width="9.140625" style="1"/>
    <col min="14590" max="14590" width="20.85546875" style="1" customWidth="1"/>
    <col min="14591" max="14591" width="35.140625" style="1" bestFit="1" customWidth="1"/>
    <col min="14592" max="14592" width="27.7109375" style="1" bestFit="1" customWidth="1"/>
    <col min="14593" max="14593" width="30.42578125" style="1" bestFit="1" customWidth="1"/>
    <col min="14594" max="14594" width="19.5703125" style="1" bestFit="1" customWidth="1"/>
    <col min="14595" max="14595" width="24.5703125" style="1" bestFit="1" customWidth="1"/>
    <col min="14596" max="14596" width="32.28515625" style="1" bestFit="1" customWidth="1"/>
    <col min="14597" max="14597" width="18.140625" style="1" bestFit="1" customWidth="1"/>
    <col min="14598" max="14598" width="7.5703125" style="1" bestFit="1" customWidth="1"/>
    <col min="14599" max="14599" width="4.7109375" style="1" bestFit="1" customWidth="1"/>
    <col min="14600" max="14600" width="35.140625" style="1" bestFit="1" customWidth="1"/>
    <col min="14601" max="14601" width="15.5703125" style="1" bestFit="1" customWidth="1"/>
    <col min="14602" max="14602" width="17.42578125" style="1" bestFit="1" customWidth="1"/>
    <col min="14603" max="14603" width="19" style="1" bestFit="1" customWidth="1"/>
    <col min="14604" max="14845" width="9.140625" style="1"/>
    <col min="14846" max="14846" width="20.85546875" style="1" customWidth="1"/>
    <col min="14847" max="14847" width="35.140625" style="1" bestFit="1" customWidth="1"/>
    <col min="14848" max="14848" width="27.7109375" style="1" bestFit="1" customWidth="1"/>
    <col min="14849" max="14849" width="30.42578125" style="1" bestFit="1" customWidth="1"/>
    <col min="14850" max="14850" width="19.5703125" style="1" bestFit="1" customWidth="1"/>
    <col min="14851" max="14851" width="24.5703125" style="1" bestFit="1" customWidth="1"/>
    <col min="14852" max="14852" width="32.28515625" style="1" bestFit="1" customWidth="1"/>
    <col min="14853" max="14853" width="18.140625" style="1" bestFit="1" customWidth="1"/>
    <col min="14854" max="14854" width="7.5703125" style="1" bestFit="1" customWidth="1"/>
    <col min="14855" max="14855" width="4.7109375" style="1" bestFit="1" customWidth="1"/>
    <col min="14856" max="14856" width="35.140625" style="1" bestFit="1" customWidth="1"/>
    <col min="14857" max="14857" width="15.5703125" style="1" bestFit="1" customWidth="1"/>
    <col min="14858" max="14858" width="17.42578125" style="1" bestFit="1" customWidth="1"/>
    <col min="14859" max="14859" width="19" style="1" bestFit="1" customWidth="1"/>
    <col min="14860" max="15101" width="9.140625" style="1"/>
    <col min="15102" max="15102" width="20.85546875" style="1" customWidth="1"/>
    <col min="15103" max="15103" width="35.140625" style="1" bestFit="1" customWidth="1"/>
    <col min="15104" max="15104" width="27.7109375" style="1" bestFit="1" customWidth="1"/>
    <col min="15105" max="15105" width="30.42578125" style="1" bestFit="1" customWidth="1"/>
    <col min="15106" max="15106" width="19.5703125" style="1" bestFit="1" customWidth="1"/>
    <col min="15107" max="15107" width="24.5703125" style="1" bestFit="1" customWidth="1"/>
    <col min="15108" max="15108" width="32.28515625" style="1" bestFit="1" customWidth="1"/>
    <col min="15109" max="15109" width="18.140625" style="1" bestFit="1" customWidth="1"/>
    <col min="15110" max="15110" width="7.5703125" style="1" bestFit="1" customWidth="1"/>
    <col min="15111" max="15111" width="4.7109375" style="1" bestFit="1" customWidth="1"/>
    <col min="15112" max="15112" width="35.140625" style="1" bestFit="1" customWidth="1"/>
    <col min="15113" max="15113" width="15.5703125" style="1" bestFit="1" customWidth="1"/>
    <col min="15114" max="15114" width="17.42578125" style="1" bestFit="1" customWidth="1"/>
    <col min="15115" max="15115" width="19" style="1" bestFit="1" customWidth="1"/>
    <col min="15116" max="15357" width="9.140625" style="1"/>
    <col min="15358" max="15358" width="20.85546875" style="1" customWidth="1"/>
    <col min="15359" max="15359" width="35.140625" style="1" bestFit="1" customWidth="1"/>
    <col min="15360" max="15360" width="27.7109375" style="1" bestFit="1" customWidth="1"/>
    <col min="15361" max="15361" width="30.42578125" style="1" bestFit="1" customWidth="1"/>
    <col min="15362" max="15362" width="19.5703125" style="1" bestFit="1" customWidth="1"/>
    <col min="15363" max="15363" width="24.5703125" style="1" bestFit="1" customWidth="1"/>
    <col min="15364" max="15364" width="32.28515625" style="1" bestFit="1" customWidth="1"/>
    <col min="15365" max="15365" width="18.140625" style="1" bestFit="1" customWidth="1"/>
    <col min="15366" max="15366" width="7.5703125" style="1" bestFit="1" customWidth="1"/>
    <col min="15367" max="15367" width="4.7109375" style="1" bestFit="1" customWidth="1"/>
    <col min="15368" max="15368" width="35.140625" style="1" bestFit="1" customWidth="1"/>
    <col min="15369" max="15369" width="15.5703125" style="1" bestFit="1" customWidth="1"/>
    <col min="15370" max="15370" width="17.42578125" style="1" bestFit="1" customWidth="1"/>
    <col min="15371" max="15371" width="19" style="1" bestFit="1" customWidth="1"/>
    <col min="15372" max="15613" width="9.140625" style="1"/>
    <col min="15614" max="15614" width="20.85546875" style="1" customWidth="1"/>
    <col min="15615" max="15615" width="35.140625" style="1" bestFit="1" customWidth="1"/>
    <col min="15616" max="15616" width="27.7109375" style="1" bestFit="1" customWidth="1"/>
    <col min="15617" max="15617" width="30.42578125" style="1" bestFit="1" customWidth="1"/>
    <col min="15618" max="15618" width="19.5703125" style="1" bestFit="1" customWidth="1"/>
    <col min="15619" max="15619" width="24.5703125" style="1" bestFit="1" customWidth="1"/>
    <col min="15620" max="15620" width="32.28515625" style="1" bestFit="1" customWidth="1"/>
    <col min="15621" max="15621" width="18.140625" style="1" bestFit="1" customWidth="1"/>
    <col min="15622" max="15622" width="7.5703125" style="1" bestFit="1" customWidth="1"/>
    <col min="15623" max="15623" width="4.7109375" style="1" bestFit="1" customWidth="1"/>
    <col min="15624" max="15624" width="35.140625" style="1" bestFit="1" customWidth="1"/>
    <col min="15625" max="15625" width="15.5703125" style="1" bestFit="1" customWidth="1"/>
    <col min="15626" max="15626" width="17.42578125" style="1" bestFit="1" customWidth="1"/>
    <col min="15627" max="15627" width="19" style="1" bestFit="1" customWidth="1"/>
    <col min="15628" max="15869" width="9.140625" style="1"/>
    <col min="15870" max="15870" width="20.85546875" style="1" customWidth="1"/>
    <col min="15871" max="15871" width="35.140625" style="1" bestFit="1" customWidth="1"/>
    <col min="15872" max="15872" width="27.7109375" style="1" bestFit="1" customWidth="1"/>
    <col min="15873" max="15873" width="30.42578125" style="1" bestFit="1" customWidth="1"/>
    <col min="15874" max="15874" width="19.5703125" style="1" bestFit="1" customWidth="1"/>
    <col min="15875" max="15875" width="24.5703125" style="1" bestFit="1" customWidth="1"/>
    <col min="15876" max="15876" width="32.28515625" style="1" bestFit="1" customWidth="1"/>
    <col min="15877" max="15877" width="18.140625" style="1" bestFit="1" customWidth="1"/>
    <col min="15878" max="15878" width="7.5703125" style="1" bestFit="1" customWidth="1"/>
    <col min="15879" max="15879" width="4.7109375" style="1" bestFit="1" customWidth="1"/>
    <col min="15880" max="15880" width="35.140625" style="1" bestFit="1" customWidth="1"/>
    <col min="15881" max="15881" width="15.5703125" style="1" bestFit="1" customWidth="1"/>
    <col min="15882" max="15882" width="17.42578125" style="1" bestFit="1" customWidth="1"/>
    <col min="15883" max="15883" width="19" style="1" bestFit="1" customWidth="1"/>
    <col min="15884" max="16125" width="9.140625" style="1"/>
    <col min="16126" max="16126" width="20.85546875" style="1" customWidth="1"/>
    <col min="16127" max="16127" width="35.140625" style="1" bestFit="1" customWidth="1"/>
    <col min="16128" max="16128" width="27.7109375" style="1" bestFit="1" customWidth="1"/>
    <col min="16129" max="16129" width="30.42578125" style="1" bestFit="1" customWidth="1"/>
    <col min="16130" max="16130" width="19.5703125" style="1" bestFit="1" customWidth="1"/>
    <col min="16131" max="16131" width="24.5703125" style="1" bestFit="1" customWidth="1"/>
    <col min="16132" max="16132" width="32.28515625" style="1" bestFit="1" customWidth="1"/>
    <col min="16133" max="16133" width="18.140625" style="1" bestFit="1" customWidth="1"/>
    <col min="16134" max="16134" width="7.5703125" style="1" bestFit="1" customWidth="1"/>
    <col min="16135" max="16135" width="4.7109375" style="1" bestFit="1" customWidth="1"/>
    <col min="16136" max="16136" width="35.140625" style="1" bestFit="1" customWidth="1"/>
    <col min="16137" max="16137" width="15.5703125" style="1" bestFit="1" customWidth="1"/>
    <col min="16138" max="16138" width="17.42578125" style="1" bestFit="1" customWidth="1"/>
    <col min="16139" max="16139" width="19" style="1" bestFit="1" customWidth="1"/>
    <col min="16140" max="16384" width="9.140625" style="1"/>
  </cols>
  <sheetData>
    <row r="1" spans="1:11" ht="42" customHeight="1" x14ac:dyDescent="0.2">
      <c r="A1" s="182" t="s">
        <v>0</v>
      </c>
      <c r="B1" s="182"/>
      <c r="C1" s="182"/>
      <c r="D1" s="182"/>
      <c r="E1" s="182"/>
      <c r="F1" s="182"/>
      <c r="G1" s="182"/>
      <c r="H1" s="182"/>
    </row>
    <row r="3" spans="1:11" s="12" customFormat="1" ht="19.5" x14ac:dyDescent="0.25">
      <c r="A3" s="71" t="s">
        <v>1</v>
      </c>
      <c r="B3" s="189" t="s">
        <v>110</v>
      </c>
      <c r="C3" s="190"/>
      <c r="D3" s="190"/>
      <c r="E3" s="190"/>
      <c r="F3" s="8"/>
      <c r="G3" s="9"/>
      <c r="H3" s="10"/>
      <c r="I3" s="11"/>
      <c r="J3" s="3"/>
      <c r="K3" s="3"/>
    </row>
    <row r="4" spans="1:11" s="18" customFormat="1" ht="19.5" x14ac:dyDescent="0.25">
      <c r="A4" s="72" t="s">
        <v>2</v>
      </c>
      <c r="B4" s="189" t="s">
        <v>111</v>
      </c>
      <c r="C4" s="190"/>
      <c r="D4" s="190"/>
      <c r="E4" s="190"/>
      <c r="F4" s="13"/>
      <c r="G4" s="14"/>
      <c r="H4" s="15"/>
      <c r="I4" s="17"/>
      <c r="J4" s="16"/>
      <c r="K4" s="16"/>
    </row>
    <row r="5" spans="1:11" s="12" customFormat="1" ht="19.5" x14ac:dyDescent="0.25">
      <c r="A5" s="71" t="s">
        <v>3</v>
      </c>
      <c r="B5" s="191">
        <v>43493</v>
      </c>
      <c r="C5" s="190"/>
      <c r="D5" s="190"/>
      <c r="E5" s="190"/>
      <c r="F5" s="8"/>
      <c r="G5" s="9"/>
      <c r="H5" s="10"/>
      <c r="I5" s="11"/>
      <c r="J5" s="3"/>
      <c r="K5" s="3"/>
    </row>
    <row r="6" spans="1:11" x14ac:dyDescent="0.2">
      <c r="A6" s="19"/>
      <c r="B6" s="20"/>
      <c r="C6" s="21"/>
      <c r="H6" s="22"/>
      <c r="I6" s="11"/>
      <c r="J6" s="3"/>
      <c r="K6" s="3"/>
    </row>
    <row r="7" spans="1:11" ht="15.75" x14ac:dyDescent="0.25">
      <c r="A7" s="186" t="s">
        <v>4</v>
      </c>
      <c r="B7" s="187"/>
      <c r="C7" s="187"/>
      <c r="D7" s="187"/>
      <c r="E7" s="188"/>
      <c r="H7" s="22"/>
      <c r="I7" s="11"/>
      <c r="J7" s="3"/>
      <c r="K7" s="3"/>
    </row>
    <row r="8" spans="1:11" s="3" customFormat="1" x14ac:dyDescent="0.2">
      <c r="A8" s="67" t="s">
        <v>5</v>
      </c>
      <c r="B8" s="67" t="s">
        <v>6</v>
      </c>
      <c r="C8" s="68" t="s">
        <v>7</v>
      </c>
      <c r="D8" s="69" t="s">
        <v>8</v>
      </c>
      <c r="E8" s="70" t="s">
        <v>9</v>
      </c>
      <c r="F8" s="11"/>
      <c r="G8" s="6"/>
      <c r="H8" s="22"/>
      <c r="I8" s="11"/>
    </row>
    <row r="9" spans="1:11" s="3" customFormat="1" x14ac:dyDescent="0.2">
      <c r="A9" s="56" t="s">
        <v>10</v>
      </c>
      <c r="B9" s="57">
        <f>939142-12635</f>
        <v>926507</v>
      </c>
      <c r="C9" s="58"/>
      <c r="D9" s="59"/>
      <c r="E9" s="60">
        <f>B9+C9+D9</f>
        <v>926507</v>
      </c>
      <c r="F9" s="11"/>
      <c r="G9" s="6"/>
      <c r="H9" s="22"/>
      <c r="I9" s="11"/>
    </row>
    <row r="10" spans="1:11" s="3" customFormat="1" x14ac:dyDescent="0.2">
      <c r="A10" s="56" t="s">
        <v>11</v>
      </c>
      <c r="B10" s="57">
        <v>45961</v>
      </c>
      <c r="C10" s="58"/>
      <c r="D10" s="58">
        <f>7011+12464+3838</f>
        <v>23313</v>
      </c>
      <c r="E10" s="60">
        <f t="shared" ref="E10:E18" si="0">B10+C10+D10</f>
        <v>69274</v>
      </c>
      <c r="F10" s="11"/>
      <c r="G10" s="6"/>
      <c r="H10" s="22"/>
      <c r="I10" s="11"/>
    </row>
    <row r="11" spans="1:11" s="3" customFormat="1" x14ac:dyDescent="0.2">
      <c r="A11" s="56" t="s">
        <v>12</v>
      </c>
      <c r="B11" s="57">
        <v>112405</v>
      </c>
      <c r="C11" s="58"/>
      <c r="D11" s="59"/>
      <c r="E11" s="60">
        <f t="shared" si="0"/>
        <v>112405</v>
      </c>
      <c r="F11" s="11"/>
      <c r="G11" s="6"/>
      <c r="H11" s="22"/>
      <c r="I11" s="11"/>
    </row>
    <row r="12" spans="1:11" s="3" customFormat="1" x14ac:dyDescent="0.2">
      <c r="A12" s="56" t="s">
        <v>13</v>
      </c>
      <c r="B12" s="57">
        <v>15244</v>
      </c>
      <c r="C12" s="58">
        <f>6596+6581+1053+4900+14212+2569</f>
        <v>35911</v>
      </c>
      <c r="D12" s="180">
        <v>-7391</v>
      </c>
      <c r="E12" s="60">
        <f t="shared" si="0"/>
        <v>43764</v>
      </c>
      <c r="F12" s="11"/>
      <c r="G12" s="6"/>
      <c r="H12" s="22"/>
      <c r="I12" s="11"/>
    </row>
    <row r="13" spans="1:11" s="3" customFormat="1" x14ac:dyDescent="0.2">
      <c r="A13" s="56" t="s">
        <v>14</v>
      </c>
      <c r="B13" s="57">
        <v>7600</v>
      </c>
      <c r="C13" s="119">
        <v>-5300</v>
      </c>
      <c r="D13" s="59"/>
      <c r="E13" s="60">
        <f t="shared" si="0"/>
        <v>2300</v>
      </c>
      <c r="F13" s="11"/>
      <c r="G13" s="6"/>
      <c r="H13" s="22"/>
      <c r="I13" s="11"/>
    </row>
    <row r="14" spans="1:11" s="3" customFormat="1" x14ac:dyDescent="0.2">
      <c r="A14" s="56" t="s">
        <v>15</v>
      </c>
      <c r="B14" s="57"/>
      <c r="C14" s="58"/>
      <c r="D14" s="59"/>
      <c r="E14" s="60">
        <f t="shared" si="0"/>
        <v>0</v>
      </c>
      <c r="F14" s="11"/>
      <c r="G14" s="6"/>
      <c r="H14" s="22"/>
      <c r="I14" s="11"/>
    </row>
    <row r="15" spans="1:11" s="3" customFormat="1" x14ac:dyDescent="0.2">
      <c r="A15" s="56" t="s">
        <v>16</v>
      </c>
      <c r="B15" s="57">
        <v>135960</v>
      </c>
      <c r="C15" s="119">
        <f>-14520-6600</f>
        <v>-21120</v>
      </c>
      <c r="D15" s="59"/>
      <c r="E15" s="60">
        <f t="shared" si="0"/>
        <v>114840</v>
      </c>
      <c r="F15" s="11"/>
      <c r="G15" s="6"/>
      <c r="H15" s="22"/>
      <c r="I15" s="11"/>
    </row>
    <row r="16" spans="1:11" s="3" customFormat="1" x14ac:dyDescent="0.2">
      <c r="A16" s="61" t="s">
        <v>17</v>
      </c>
      <c r="B16" s="57">
        <f>1208+705</f>
        <v>1913</v>
      </c>
      <c r="C16" s="58"/>
      <c r="D16" s="59"/>
      <c r="E16" s="60">
        <f t="shared" si="0"/>
        <v>1913</v>
      </c>
      <c r="F16" s="11"/>
      <c r="G16" s="6"/>
      <c r="H16" s="22"/>
      <c r="I16" s="11"/>
    </row>
    <row r="17" spans="1:11" s="3" customFormat="1" x14ac:dyDescent="0.2">
      <c r="A17" s="61"/>
      <c r="B17" s="57"/>
      <c r="C17" s="58"/>
      <c r="D17" s="59"/>
      <c r="E17" s="60"/>
      <c r="F17" s="11"/>
      <c r="G17" s="6"/>
      <c r="H17" s="22"/>
      <c r="I17" s="11"/>
    </row>
    <row r="18" spans="1:11" s="3" customFormat="1" x14ac:dyDescent="0.2">
      <c r="A18" s="106" t="s">
        <v>109</v>
      </c>
      <c r="B18" s="107">
        <v>79281</v>
      </c>
      <c r="C18" s="58"/>
      <c r="D18" s="59"/>
      <c r="E18" s="118">
        <f t="shared" si="0"/>
        <v>79281</v>
      </c>
      <c r="F18" s="11"/>
      <c r="G18" s="6"/>
      <c r="H18" s="22"/>
      <c r="I18" s="11"/>
    </row>
    <row r="19" spans="1:11" s="3" customFormat="1" x14ac:dyDescent="0.2">
      <c r="A19" s="56"/>
      <c r="B19" s="57"/>
      <c r="C19" s="58"/>
      <c r="D19" s="59"/>
      <c r="E19" s="60"/>
      <c r="F19" s="11"/>
      <c r="G19" s="6"/>
      <c r="H19" s="22"/>
      <c r="I19" s="11"/>
    </row>
    <row r="20" spans="1:11" s="3" customFormat="1" x14ac:dyDescent="0.2">
      <c r="A20" s="62" t="s">
        <v>18</v>
      </c>
      <c r="B20" s="63"/>
      <c r="C20" s="64"/>
      <c r="D20" s="65"/>
      <c r="E20" s="66">
        <f>SUM(E9:E19)</f>
        <v>1350284</v>
      </c>
      <c r="F20" s="11"/>
      <c r="G20" s="6"/>
      <c r="H20" s="22"/>
      <c r="I20" s="11"/>
    </row>
    <row r="21" spans="1:11" s="3" customFormat="1" ht="16.5" customHeight="1" x14ac:dyDescent="0.2">
      <c r="A21" s="91" t="s">
        <v>19</v>
      </c>
      <c r="B21" s="92"/>
      <c r="C21" s="93"/>
      <c r="D21" s="94"/>
      <c r="E21" s="95">
        <f>C59+C80</f>
        <v>1293750</v>
      </c>
      <c r="F21" s="11"/>
      <c r="G21" s="6"/>
      <c r="H21" s="22"/>
      <c r="I21" s="11"/>
    </row>
    <row r="22" spans="1:11" s="27" customFormat="1" ht="16.5" customHeight="1" x14ac:dyDescent="0.3">
      <c r="A22" s="109" t="s">
        <v>20</v>
      </c>
      <c r="B22" s="96"/>
      <c r="C22" s="97"/>
      <c r="D22" s="96"/>
      <c r="E22" s="110">
        <f>E20-E21</f>
        <v>56534</v>
      </c>
      <c r="F22" s="23"/>
      <c r="G22" s="23"/>
      <c r="H22" s="23"/>
      <c r="I22" s="26"/>
      <c r="J22" s="25"/>
      <c r="K22" s="25"/>
    </row>
    <row r="23" spans="1:11" s="27" customFormat="1" ht="16.5" customHeight="1" x14ac:dyDescent="0.3">
      <c r="A23" s="23"/>
      <c r="B23" s="23"/>
      <c r="C23" s="24"/>
      <c r="D23" s="23"/>
      <c r="E23" s="23"/>
      <c r="F23" s="23"/>
      <c r="G23" s="23"/>
      <c r="H23" s="23"/>
      <c r="I23" s="26"/>
      <c r="J23" s="25"/>
      <c r="K23" s="25"/>
    </row>
    <row r="24" spans="1:11" s="27" customFormat="1" ht="16.5" customHeight="1" x14ac:dyDescent="0.3">
      <c r="A24" s="23"/>
      <c r="B24" s="23"/>
      <c r="C24" s="24"/>
      <c r="D24" s="23"/>
      <c r="E24" s="23"/>
      <c r="F24" s="23"/>
      <c r="G24" s="23"/>
      <c r="H24" s="23"/>
      <c r="I24" s="26"/>
      <c r="J24" s="25"/>
      <c r="K24" s="25"/>
    </row>
    <row r="25" spans="1:11" x14ac:dyDescent="0.2">
      <c r="A25" s="31"/>
      <c r="B25" s="32"/>
      <c r="C25" s="33"/>
      <c r="D25" s="34"/>
      <c r="E25" s="35"/>
      <c r="F25" s="34"/>
      <c r="G25" s="36"/>
      <c r="H25" s="37"/>
      <c r="I25" s="11"/>
      <c r="J25" s="3"/>
      <c r="K25" s="3"/>
    </row>
    <row r="26" spans="1:11" ht="22.5" x14ac:dyDescent="0.3">
      <c r="A26" s="183" t="s">
        <v>21</v>
      </c>
      <c r="B26" s="183"/>
      <c r="C26" s="183"/>
      <c r="D26" s="183"/>
      <c r="E26" s="183"/>
      <c r="F26" s="183"/>
      <c r="G26" s="183"/>
      <c r="H26" s="183"/>
      <c r="I26" s="11"/>
      <c r="J26" s="3"/>
      <c r="K26" s="3"/>
    </row>
    <row r="27" spans="1:11" s="86" customFormat="1" ht="30" customHeight="1" x14ac:dyDescent="0.25">
      <c r="A27" s="81" t="s">
        <v>22</v>
      </c>
      <c r="B27" s="82" t="s">
        <v>23</v>
      </c>
      <c r="C27" s="83" t="s">
        <v>24</v>
      </c>
      <c r="D27" s="84" t="s">
        <v>25</v>
      </c>
      <c r="E27" s="85" t="s">
        <v>26</v>
      </c>
      <c r="F27" s="84" t="s">
        <v>27</v>
      </c>
      <c r="G27" s="84" t="s">
        <v>28</v>
      </c>
      <c r="H27" s="84" t="s">
        <v>29</v>
      </c>
      <c r="I27" s="29"/>
      <c r="J27" s="28"/>
      <c r="K27" s="28"/>
    </row>
    <row r="28" spans="1:11" x14ac:dyDescent="0.2">
      <c r="A28" s="37"/>
      <c r="B28" s="32"/>
      <c r="C28" s="33"/>
      <c r="D28" s="34"/>
      <c r="E28" s="35"/>
      <c r="F28" s="34"/>
      <c r="G28" s="36"/>
      <c r="H28" s="37"/>
      <c r="I28" s="11"/>
      <c r="J28" s="3"/>
      <c r="K28" s="3"/>
    </row>
    <row r="29" spans="1:11" s="3" customFormat="1" x14ac:dyDescent="0.2">
      <c r="A29" s="22">
        <v>1</v>
      </c>
      <c r="B29" s="3" t="s">
        <v>30</v>
      </c>
      <c r="C29" s="38">
        <v>545520</v>
      </c>
      <c r="D29" s="38">
        <v>461136.94</v>
      </c>
      <c r="E29" s="40">
        <v>88679</v>
      </c>
      <c r="F29" s="39">
        <f>D29+E29</f>
        <v>549815.93999999994</v>
      </c>
      <c r="G29" s="36">
        <f>F29-C29</f>
        <v>4295.9399999999441</v>
      </c>
      <c r="H29" s="41">
        <f>F29/C29</f>
        <v>1.0078749450065991</v>
      </c>
      <c r="I29" s="11"/>
    </row>
    <row r="30" spans="1:11" s="3" customFormat="1" x14ac:dyDescent="0.2">
      <c r="A30" s="22">
        <v>2</v>
      </c>
      <c r="B30" s="3" t="s">
        <v>31</v>
      </c>
      <c r="C30" s="38">
        <v>1750</v>
      </c>
      <c r="D30" s="38">
        <v>627.22</v>
      </c>
      <c r="E30" s="40">
        <v>200</v>
      </c>
      <c r="F30" s="39">
        <f t="shared" ref="F30:F53" si="1">D30+E30</f>
        <v>827.22</v>
      </c>
      <c r="G30" s="36">
        <f>F30-C30</f>
        <v>-922.78</v>
      </c>
      <c r="H30" s="41">
        <f>F30/C30</f>
        <v>0.47269714285714287</v>
      </c>
      <c r="I30" s="11"/>
    </row>
    <row r="31" spans="1:11" s="3" customFormat="1" x14ac:dyDescent="0.2">
      <c r="A31" s="22">
        <v>3</v>
      </c>
      <c r="B31" s="3" t="s">
        <v>32</v>
      </c>
      <c r="C31" s="38">
        <v>281771</v>
      </c>
      <c r="D31" s="38">
        <v>241513.95</v>
      </c>
      <c r="E31" s="40">
        <v>43376</v>
      </c>
      <c r="F31" s="39">
        <f t="shared" si="1"/>
        <v>284889.95</v>
      </c>
      <c r="G31" s="36">
        <f t="shared" ref="G31:G59" si="2">F31-C31</f>
        <v>3118.9500000000116</v>
      </c>
      <c r="H31" s="41">
        <f t="shared" ref="H31:H53" si="3">F31/C31</f>
        <v>1.0110690951162469</v>
      </c>
      <c r="I31" s="11"/>
    </row>
    <row r="32" spans="1:11" s="3" customFormat="1" x14ac:dyDescent="0.2">
      <c r="A32" s="22">
        <v>4</v>
      </c>
      <c r="B32" s="3" t="s">
        <v>33</v>
      </c>
      <c r="C32" s="38">
        <v>0</v>
      </c>
      <c r="D32" s="38">
        <v>0</v>
      </c>
      <c r="E32" s="40">
        <v>0</v>
      </c>
      <c r="F32" s="39">
        <f t="shared" si="1"/>
        <v>0</v>
      </c>
      <c r="G32" s="36">
        <f t="shared" si="2"/>
        <v>0</v>
      </c>
      <c r="H32" s="41" t="e">
        <f t="shared" si="3"/>
        <v>#DIV/0!</v>
      </c>
      <c r="I32" s="11"/>
    </row>
    <row r="33" spans="1:9" s="3" customFormat="1" x14ac:dyDescent="0.2">
      <c r="A33" s="22">
        <v>5</v>
      </c>
      <c r="B33" s="3" t="s">
        <v>34</v>
      </c>
      <c r="C33" s="38">
        <v>82734</v>
      </c>
      <c r="D33" s="38">
        <v>70463.179999999993</v>
      </c>
      <c r="E33" s="40">
        <v>13592</v>
      </c>
      <c r="F33" s="39">
        <f>D33+E33</f>
        <v>84055.18</v>
      </c>
      <c r="G33" s="36">
        <f t="shared" si="2"/>
        <v>1321.179999999993</v>
      </c>
      <c r="H33" s="41">
        <f t="shared" si="3"/>
        <v>1.0159690091135445</v>
      </c>
      <c r="I33" s="11"/>
    </row>
    <row r="34" spans="1:9" s="3" customFormat="1" x14ac:dyDescent="0.2">
      <c r="A34" s="22">
        <v>6</v>
      </c>
      <c r="B34" s="3" t="s">
        <v>35</v>
      </c>
      <c r="C34" s="38">
        <v>1138</v>
      </c>
      <c r="D34" s="38">
        <v>506.14</v>
      </c>
      <c r="E34" s="40">
        <v>1334</v>
      </c>
      <c r="F34" s="39">
        <f>D34+E34</f>
        <v>1840.1399999999999</v>
      </c>
      <c r="G34" s="36">
        <f>F34-C34</f>
        <v>702.13999999999987</v>
      </c>
      <c r="H34" s="41">
        <f>F34/C34</f>
        <v>1.6169947275922669</v>
      </c>
      <c r="I34" s="11"/>
    </row>
    <row r="35" spans="1:9" s="3" customFormat="1" x14ac:dyDescent="0.2">
      <c r="A35" s="22">
        <v>7</v>
      </c>
      <c r="B35" s="3" t="s">
        <v>36</v>
      </c>
      <c r="C35" s="38">
        <v>30469</v>
      </c>
      <c r="D35" s="38">
        <v>28085.98</v>
      </c>
      <c r="E35" s="40">
        <v>4500</v>
      </c>
      <c r="F35" s="39">
        <f t="shared" si="1"/>
        <v>32585.98</v>
      </c>
      <c r="G35" s="36">
        <f t="shared" si="2"/>
        <v>2116.9799999999996</v>
      </c>
      <c r="H35" s="41">
        <f t="shared" si="3"/>
        <v>1.0694797991401097</v>
      </c>
      <c r="I35" s="11"/>
    </row>
    <row r="36" spans="1:9" s="3" customFormat="1" x14ac:dyDescent="0.2">
      <c r="A36" s="22">
        <v>8</v>
      </c>
      <c r="B36" s="3" t="s">
        <v>37</v>
      </c>
      <c r="C36" s="38">
        <v>7520</v>
      </c>
      <c r="D36" s="38">
        <f>2482.09+2996.58</f>
        <v>5478.67</v>
      </c>
      <c r="E36" s="40">
        <f>1600+332</f>
        <v>1932</v>
      </c>
      <c r="F36" s="39">
        <f>D36+E36</f>
        <v>7410.67</v>
      </c>
      <c r="G36" s="36">
        <f>F36-C36</f>
        <v>-109.32999999999993</v>
      </c>
      <c r="H36" s="41">
        <f t="shared" si="3"/>
        <v>0.98546143617021276</v>
      </c>
      <c r="I36" s="11"/>
    </row>
    <row r="37" spans="1:9" s="3" customFormat="1" x14ac:dyDescent="0.2">
      <c r="A37" s="22">
        <v>9</v>
      </c>
      <c r="B37" s="3" t="s">
        <v>38</v>
      </c>
      <c r="C37" s="38">
        <v>6000</v>
      </c>
      <c r="D37" s="38">
        <f>2753.1</f>
        <v>2753.1</v>
      </c>
      <c r="E37" s="40">
        <f>810+1500+1300</f>
        <v>3610</v>
      </c>
      <c r="F37" s="39">
        <f t="shared" si="1"/>
        <v>6363.1</v>
      </c>
      <c r="G37" s="36">
        <f t="shared" si="2"/>
        <v>363.10000000000036</v>
      </c>
      <c r="H37" s="41">
        <f t="shared" si="3"/>
        <v>1.0605166666666668</v>
      </c>
      <c r="I37" s="11"/>
    </row>
    <row r="38" spans="1:9" s="3" customFormat="1" x14ac:dyDescent="0.2">
      <c r="A38" s="22">
        <v>10</v>
      </c>
      <c r="B38" s="3" t="s">
        <v>39</v>
      </c>
      <c r="C38" s="38">
        <v>8120</v>
      </c>
      <c r="D38" s="38">
        <v>8120</v>
      </c>
      <c r="E38" s="40">
        <v>0</v>
      </c>
      <c r="F38" s="39">
        <f t="shared" si="1"/>
        <v>8120</v>
      </c>
      <c r="G38" s="36">
        <f t="shared" si="2"/>
        <v>0</v>
      </c>
      <c r="H38" s="41">
        <f t="shared" si="3"/>
        <v>1</v>
      </c>
      <c r="I38" s="11"/>
    </row>
    <row r="39" spans="1:9" s="3" customFormat="1" x14ac:dyDescent="0.2">
      <c r="A39" s="22">
        <v>11</v>
      </c>
      <c r="B39" s="3" t="s">
        <v>40</v>
      </c>
      <c r="C39" s="38">
        <v>5859</v>
      </c>
      <c r="D39" s="38">
        <v>939.07</v>
      </c>
      <c r="E39" s="40">
        <v>4920</v>
      </c>
      <c r="F39" s="39">
        <f t="shared" si="1"/>
        <v>5859.07</v>
      </c>
      <c r="G39" s="36">
        <f t="shared" si="2"/>
        <v>6.9999999999708962E-2</v>
      </c>
      <c r="H39" s="41">
        <f t="shared" si="3"/>
        <v>1.0000119474313023</v>
      </c>
      <c r="I39" s="11"/>
    </row>
    <row r="40" spans="1:9" s="3" customFormat="1" x14ac:dyDescent="0.2">
      <c r="A40" s="111">
        <v>12</v>
      </c>
      <c r="B40" s="112" t="s">
        <v>41</v>
      </c>
      <c r="C40" s="113">
        <v>30326</v>
      </c>
      <c r="D40" s="113">
        <v>15430.93</v>
      </c>
      <c r="E40" s="114">
        <f>33.76+13788+750+500</f>
        <v>15071.76</v>
      </c>
      <c r="F40" s="115">
        <f t="shared" si="1"/>
        <v>30502.690000000002</v>
      </c>
      <c r="G40" s="116">
        <f t="shared" si="2"/>
        <v>176.69000000000233</v>
      </c>
      <c r="H40" s="117">
        <f t="shared" si="3"/>
        <v>1.0058263536239531</v>
      </c>
      <c r="I40" s="11"/>
    </row>
    <row r="41" spans="1:9" s="3" customFormat="1" x14ac:dyDescent="0.2">
      <c r="A41" s="111">
        <v>13</v>
      </c>
      <c r="B41" s="112" t="s">
        <v>42</v>
      </c>
      <c r="C41" s="113">
        <v>4100</v>
      </c>
      <c r="D41" s="113">
        <v>2050</v>
      </c>
      <c r="E41" s="114">
        <v>2050</v>
      </c>
      <c r="F41" s="115">
        <f t="shared" si="1"/>
        <v>4100</v>
      </c>
      <c r="G41" s="116">
        <f t="shared" si="2"/>
        <v>0</v>
      </c>
      <c r="H41" s="117">
        <f t="shared" si="3"/>
        <v>1</v>
      </c>
      <c r="I41" s="11"/>
    </row>
    <row r="42" spans="1:9" s="3" customFormat="1" x14ac:dyDescent="0.2">
      <c r="A42" s="111">
        <v>14</v>
      </c>
      <c r="B42" s="112" t="s">
        <v>43</v>
      </c>
      <c r="C42" s="113">
        <v>47999</v>
      </c>
      <c r="D42" s="113">
        <v>24000</v>
      </c>
      <c r="E42" s="114">
        <v>24000</v>
      </c>
      <c r="F42" s="115">
        <f t="shared" si="1"/>
        <v>48000</v>
      </c>
      <c r="G42" s="116">
        <f t="shared" si="2"/>
        <v>1</v>
      </c>
      <c r="H42" s="117">
        <f t="shared" si="3"/>
        <v>1.0000208337673702</v>
      </c>
      <c r="I42" s="11"/>
    </row>
    <row r="43" spans="1:9" s="3" customFormat="1" x14ac:dyDescent="0.2">
      <c r="A43" s="111">
        <v>15</v>
      </c>
      <c r="B43" s="112" t="s">
        <v>44</v>
      </c>
      <c r="C43" s="113">
        <v>3954</v>
      </c>
      <c r="D43" s="113">
        <v>1977</v>
      </c>
      <c r="E43" s="114">
        <v>1977</v>
      </c>
      <c r="F43" s="115">
        <f t="shared" si="1"/>
        <v>3954</v>
      </c>
      <c r="G43" s="116">
        <f t="shared" si="2"/>
        <v>0</v>
      </c>
      <c r="H43" s="117">
        <f t="shared" si="3"/>
        <v>1</v>
      </c>
      <c r="I43" s="11"/>
    </row>
    <row r="44" spans="1:9" s="3" customFormat="1" x14ac:dyDescent="0.2">
      <c r="A44" s="111">
        <v>16</v>
      </c>
      <c r="B44" s="112" t="s">
        <v>45</v>
      </c>
      <c r="C44" s="113">
        <v>13217</v>
      </c>
      <c r="D44" s="113">
        <v>6609</v>
      </c>
      <c r="E44" s="114">
        <v>6609</v>
      </c>
      <c r="F44" s="115">
        <f t="shared" si="1"/>
        <v>13218</v>
      </c>
      <c r="G44" s="116">
        <f t="shared" si="2"/>
        <v>1</v>
      </c>
      <c r="H44" s="117">
        <f t="shared" si="3"/>
        <v>1.000075660134675</v>
      </c>
      <c r="I44" s="11"/>
    </row>
    <row r="45" spans="1:9" s="3" customFormat="1" x14ac:dyDescent="0.2">
      <c r="A45" s="22">
        <v>17</v>
      </c>
      <c r="B45" s="3" t="s">
        <v>46</v>
      </c>
      <c r="C45" s="38">
        <v>0</v>
      </c>
      <c r="D45" s="38">
        <v>0</v>
      </c>
      <c r="E45" s="40">
        <v>0</v>
      </c>
      <c r="F45" s="39">
        <f t="shared" ref="F45" si="4">D45+E45</f>
        <v>0</v>
      </c>
      <c r="G45" s="36">
        <f t="shared" ref="G45" si="5">F45-C45</f>
        <v>0</v>
      </c>
      <c r="H45" s="41" t="e">
        <f t="shared" ref="H45" si="6">F45/C45</f>
        <v>#DIV/0!</v>
      </c>
      <c r="I45" s="11"/>
    </row>
    <row r="46" spans="1:9" s="3" customFormat="1" x14ac:dyDescent="0.2">
      <c r="A46" s="22">
        <v>18</v>
      </c>
      <c r="B46" s="3" t="s">
        <v>47</v>
      </c>
      <c r="C46" s="38">
        <v>2250</v>
      </c>
      <c r="D46" s="38">
        <v>123.27</v>
      </c>
      <c r="E46" s="40">
        <v>2126.73</v>
      </c>
      <c r="F46" s="39">
        <f t="shared" si="1"/>
        <v>2250</v>
      </c>
      <c r="G46" s="36">
        <f t="shared" si="2"/>
        <v>0</v>
      </c>
      <c r="H46" s="41">
        <f t="shared" si="3"/>
        <v>1</v>
      </c>
      <c r="I46" s="11"/>
    </row>
    <row r="47" spans="1:9" s="3" customFormat="1" x14ac:dyDescent="0.2">
      <c r="A47" s="22">
        <v>19</v>
      </c>
      <c r="B47" s="3" t="s">
        <v>48</v>
      </c>
      <c r="C47" s="38">
        <v>57240</v>
      </c>
      <c r="D47" s="38">
        <f>42847.78+780</f>
        <v>43627.78</v>
      </c>
      <c r="E47" s="40">
        <f>1962.33+11649.89</f>
        <v>13612.22</v>
      </c>
      <c r="F47" s="39">
        <f t="shared" si="1"/>
        <v>57240</v>
      </c>
      <c r="G47" s="36">
        <f t="shared" si="2"/>
        <v>0</v>
      </c>
      <c r="H47" s="41">
        <f t="shared" si="3"/>
        <v>1</v>
      </c>
      <c r="I47" s="11"/>
    </row>
    <row r="48" spans="1:9" s="3" customFormat="1" x14ac:dyDescent="0.2">
      <c r="A48" s="22">
        <v>20</v>
      </c>
      <c r="B48" s="3" t="s">
        <v>49</v>
      </c>
      <c r="C48" s="38">
        <v>11220</v>
      </c>
      <c r="D48" s="38">
        <v>12724.75</v>
      </c>
      <c r="E48" s="40">
        <v>5735</v>
      </c>
      <c r="F48" s="39">
        <f t="shared" si="1"/>
        <v>18459.75</v>
      </c>
      <c r="G48" s="36">
        <f t="shared" si="2"/>
        <v>7239.75</v>
      </c>
      <c r="H48" s="41">
        <f t="shared" si="3"/>
        <v>1.6452540106951872</v>
      </c>
      <c r="I48" s="11"/>
    </row>
    <row r="49" spans="1:11" s="3" customFormat="1" x14ac:dyDescent="0.2">
      <c r="A49" s="22">
        <v>22</v>
      </c>
      <c r="B49" s="3" t="s">
        <v>50</v>
      </c>
      <c r="C49" s="38">
        <v>5915</v>
      </c>
      <c r="D49" s="38">
        <v>6884.87</v>
      </c>
      <c r="E49" s="40">
        <v>300</v>
      </c>
      <c r="F49" s="39">
        <f t="shared" si="1"/>
        <v>7184.87</v>
      </c>
      <c r="G49" s="36">
        <f t="shared" si="2"/>
        <v>1269.8699999999999</v>
      </c>
      <c r="H49" s="41">
        <f t="shared" si="3"/>
        <v>1.2146863905325445</v>
      </c>
      <c r="I49" s="11"/>
    </row>
    <row r="50" spans="1:11" s="3" customFormat="1" x14ac:dyDescent="0.2">
      <c r="A50" s="111">
        <v>23</v>
      </c>
      <c r="B50" s="112" t="s">
        <v>51</v>
      </c>
      <c r="C50" s="113">
        <v>6736</v>
      </c>
      <c r="D50" s="113">
        <v>2837</v>
      </c>
      <c r="E50" s="114">
        <f>2837+1062</f>
        <v>3899</v>
      </c>
      <c r="F50" s="115">
        <f t="shared" si="1"/>
        <v>6736</v>
      </c>
      <c r="G50" s="116">
        <f t="shared" si="2"/>
        <v>0</v>
      </c>
      <c r="H50" s="117">
        <f t="shared" si="3"/>
        <v>1</v>
      </c>
      <c r="I50" s="11"/>
    </row>
    <row r="51" spans="1:11" s="3" customFormat="1" x14ac:dyDescent="0.2">
      <c r="A51" s="111">
        <v>24</v>
      </c>
      <c r="B51" s="112" t="s">
        <v>52</v>
      </c>
      <c r="C51" s="113">
        <v>137347</v>
      </c>
      <c r="D51" s="113">
        <v>63041.4</v>
      </c>
      <c r="E51" s="114">
        <f>61945+12731</f>
        <v>74676</v>
      </c>
      <c r="F51" s="115">
        <f t="shared" si="1"/>
        <v>137717.4</v>
      </c>
      <c r="G51" s="116">
        <f t="shared" si="2"/>
        <v>370.39999999999418</v>
      </c>
      <c r="H51" s="117">
        <f t="shared" si="3"/>
        <v>1.0026968190058756</v>
      </c>
      <c r="I51" s="11"/>
    </row>
    <row r="52" spans="1:11" s="3" customFormat="1" x14ac:dyDescent="0.2">
      <c r="A52" s="111">
        <v>25</v>
      </c>
      <c r="B52" s="112" t="s">
        <v>53</v>
      </c>
      <c r="C52" s="113">
        <v>99047</v>
      </c>
      <c r="D52" s="113">
        <v>54607.71</v>
      </c>
      <c r="E52" s="114">
        <f>15260+6707+22670+602.29</f>
        <v>45239.29</v>
      </c>
      <c r="F52" s="115">
        <f t="shared" si="1"/>
        <v>99847</v>
      </c>
      <c r="G52" s="116">
        <f t="shared" si="2"/>
        <v>800</v>
      </c>
      <c r="H52" s="117">
        <f t="shared" si="3"/>
        <v>1.0080769735580077</v>
      </c>
      <c r="I52" s="11"/>
    </row>
    <row r="53" spans="1:11" s="3" customFormat="1" x14ac:dyDescent="0.2">
      <c r="A53" s="22">
        <v>26</v>
      </c>
      <c r="B53" s="3" t="s">
        <v>54</v>
      </c>
      <c r="C53" s="38">
        <v>5500</v>
      </c>
      <c r="D53" s="38">
        <v>2280</v>
      </c>
      <c r="E53" s="40">
        <f>600+2620</f>
        <v>3220</v>
      </c>
      <c r="F53" s="39">
        <f t="shared" si="1"/>
        <v>5500</v>
      </c>
      <c r="G53" s="36">
        <f t="shared" si="2"/>
        <v>0</v>
      </c>
      <c r="H53" s="41">
        <f t="shared" si="3"/>
        <v>1</v>
      </c>
      <c r="I53" s="11"/>
    </row>
    <row r="54" spans="1:11" s="3" customFormat="1" x14ac:dyDescent="0.2">
      <c r="A54" s="22">
        <v>27</v>
      </c>
      <c r="B54" s="3" t="s">
        <v>55</v>
      </c>
      <c r="C54" s="33">
        <v>30790</v>
      </c>
      <c r="D54" s="33">
        <v>29100.19</v>
      </c>
      <c r="E54" s="40">
        <f>3410+150</f>
        <v>3560</v>
      </c>
      <c r="F54" s="39">
        <f>D54+E54</f>
        <v>32660.19</v>
      </c>
      <c r="G54" s="36">
        <f>F54-C54</f>
        <v>1870.1899999999987</v>
      </c>
      <c r="H54" s="41">
        <f>F54/C54</f>
        <v>1.0607401753816175</v>
      </c>
      <c r="I54" s="11"/>
    </row>
    <row r="55" spans="1:11" s="3" customFormat="1" x14ac:dyDescent="0.2">
      <c r="A55" s="22">
        <v>28</v>
      </c>
      <c r="B55" s="3" t="s">
        <v>56</v>
      </c>
      <c r="C55" s="33">
        <v>6521</v>
      </c>
      <c r="D55" s="33">
        <v>6520.93</v>
      </c>
      <c r="E55" s="40">
        <v>0</v>
      </c>
      <c r="F55" s="39">
        <f>D55+E55</f>
        <v>6520.93</v>
      </c>
      <c r="G55" s="36">
        <f>F55-C55</f>
        <v>-6.9999999999708962E-2</v>
      </c>
      <c r="H55" s="41">
        <f>F55/C55</f>
        <v>0.99998926545008437</v>
      </c>
      <c r="I55" s="11"/>
    </row>
    <row r="56" spans="1:11" s="3" customFormat="1" x14ac:dyDescent="0.2">
      <c r="A56" s="22"/>
      <c r="B56" s="3" t="s">
        <v>57</v>
      </c>
      <c r="C56" s="33">
        <v>0</v>
      </c>
      <c r="D56" s="33">
        <v>0</v>
      </c>
      <c r="E56" s="40">
        <v>0</v>
      </c>
      <c r="F56" s="39">
        <f>D56+E56</f>
        <v>0</v>
      </c>
      <c r="G56" s="36">
        <f>F56-C56</f>
        <v>0</v>
      </c>
      <c r="H56" s="41" t="e">
        <f>F56/C56</f>
        <v>#DIV/0!</v>
      </c>
      <c r="I56" s="11"/>
    </row>
    <row r="57" spans="1:11" s="3" customFormat="1" x14ac:dyDescent="0.2">
      <c r="A57" s="37"/>
      <c r="B57" s="32"/>
      <c r="C57" s="33"/>
      <c r="D57" s="39"/>
      <c r="E57" s="40"/>
      <c r="F57" s="39"/>
      <c r="G57" s="36"/>
      <c r="H57" s="41"/>
      <c r="I57" s="11"/>
    </row>
    <row r="58" spans="1:11" x14ac:dyDescent="0.2">
      <c r="A58" s="37"/>
      <c r="B58" s="32"/>
      <c r="C58" s="33"/>
      <c r="D58" s="39"/>
      <c r="E58" s="40"/>
      <c r="F58" s="34"/>
      <c r="G58" s="36"/>
      <c r="H58" s="41"/>
      <c r="I58" s="11"/>
      <c r="J58" s="3"/>
      <c r="K58" s="3"/>
    </row>
    <row r="59" spans="1:11" s="44" customFormat="1" x14ac:dyDescent="0.2">
      <c r="A59" s="184" t="s">
        <v>58</v>
      </c>
      <c r="B59" s="184"/>
      <c r="C59" s="42">
        <f>SUM(C29:C58)</f>
        <v>1433043</v>
      </c>
      <c r="D59" s="36">
        <f>SUM(D29:D58)</f>
        <v>1091439.08</v>
      </c>
      <c r="E59" s="43">
        <f>SUM(E29:E58)</f>
        <v>364219</v>
      </c>
      <c r="F59" s="36">
        <f>SUM(F29:F58)</f>
        <v>1455658.0799999996</v>
      </c>
      <c r="G59" s="36">
        <f t="shared" si="2"/>
        <v>22615.079999999609</v>
      </c>
      <c r="H59" s="41">
        <f>F59/C59</f>
        <v>1.0157811593929837</v>
      </c>
      <c r="I59" s="11"/>
      <c r="J59" s="3"/>
      <c r="K59" s="3"/>
    </row>
    <row r="60" spans="1:11" x14ac:dyDescent="0.2">
      <c r="A60" s="37"/>
      <c r="B60" s="32"/>
      <c r="C60" s="33"/>
      <c r="D60" s="39"/>
      <c r="E60" s="40"/>
      <c r="F60" s="34"/>
      <c r="G60" s="36"/>
      <c r="H60" s="41"/>
      <c r="I60" s="11"/>
      <c r="J60" s="3"/>
      <c r="K60" s="3"/>
    </row>
    <row r="61" spans="1:11" x14ac:dyDescent="0.2">
      <c r="A61" s="31"/>
      <c r="B61" s="32"/>
      <c r="C61" s="33"/>
      <c r="D61" s="34"/>
      <c r="E61" s="35"/>
      <c r="F61" s="34"/>
      <c r="G61" s="36"/>
      <c r="H61" s="41"/>
    </row>
    <row r="62" spans="1:11" ht="22.5" x14ac:dyDescent="0.3">
      <c r="A62" s="183" t="s">
        <v>59</v>
      </c>
      <c r="B62" s="183"/>
      <c r="C62" s="183"/>
      <c r="D62" s="183"/>
      <c r="E62" s="183"/>
      <c r="F62" s="183"/>
      <c r="G62" s="183"/>
      <c r="H62" s="183"/>
    </row>
    <row r="63" spans="1:11" s="86" customFormat="1" ht="31.5" customHeight="1" x14ac:dyDescent="0.25">
      <c r="A63" s="81" t="s">
        <v>22</v>
      </c>
      <c r="B63" s="82" t="s">
        <v>23</v>
      </c>
      <c r="C63" s="83" t="s">
        <v>24</v>
      </c>
      <c r="D63" s="84" t="s">
        <v>60</v>
      </c>
      <c r="E63" s="85" t="s">
        <v>61</v>
      </c>
      <c r="F63" s="84" t="s">
        <v>27</v>
      </c>
      <c r="G63" s="84" t="s">
        <v>62</v>
      </c>
      <c r="H63" s="84" t="s">
        <v>29</v>
      </c>
      <c r="I63" s="29"/>
      <c r="J63" s="28"/>
      <c r="K63" s="28"/>
    </row>
    <row r="64" spans="1:11" s="80" customFormat="1" ht="15.75" customHeight="1" x14ac:dyDescent="0.25">
      <c r="A64" s="73"/>
      <c r="B64" s="74"/>
      <c r="C64" s="75"/>
      <c r="D64" s="76"/>
      <c r="E64" s="77"/>
      <c r="F64" s="76"/>
      <c r="G64" s="76"/>
      <c r="H64" s="76"/>
      <c r="I64" s="79"/>
      <c r="J64" s="78"/>
      <c r="K64" s="78"/>
    </row>
    <row r="65" spans="1:9" s="3" customFormat="1" x14ac:dyDescent="0.2">
      <c r="A65" s="22">
        <v>1</v>
      </c>
      <c r="B65" s="3" t="s">
        <v>63</v>
      </c>
      <c r="C65" s="38">
        <v>-21937</v>
      </c>
      <c r="D65" s="38">
        <f>-19300.64+4363</f>
        <v>-14937.64</v>
      </c>
      <c r="E65" s="40">
        <f>-2733.67-8201.01</f>
        <v>-10934.68</v>
      </c>
      <c r="F65" s="39">
        <f>D65+E65</f>
        <v>-25872.32</v>
      </c>
      <c r="G65" s="36">
        <f>F65-C65</f>
        <v>-3935.3199999999997</v>
      </c>
      <c r="H65" s="41">
        <f>F65/C65</f>
        <v>1.1793918949719651</v>
      </c>
      <c r="I65" s="11"/>
    </row>
    <row r="66" spans="1:9" s="3" customFormat="1" x14ac:dyDescent="0.2">
      <c r="A66" s="22">
        <v>1</v>
      </c>
      <c r="B66" s="3" t="s">
        <v>120</v>
      </c>
      <c r="C66" s="38">
        <f>-4362-60</f>
        <v>-4422</v>
      </c>
      <c r="D66" s="38">
        <f>-4363-60</f>
        <v>-4423</v>
      </c>
      <c r="E66" s="40">
        <v>0</v>
      </c>
      <c r="F66" s="39">
        <f>D66+E66</f>
        <v>-4423</v>
      </c>
      <c r="G66" s="36">
        <f>F66-C66</f>
        <v>-1</v>
      </c>
      <c r="H66" s="41">
        <f>F66/C66</f>
        <v>1.0002261420171867</v>
      </c>
      <c r="I66" s="11"/>
    </row>
    <row r="67" spans="1:9" s="3" customFormat="1" x14ac:dyDescent="0.2">
      <c r="A67" s="22">
        <v>3</v>
      </c>
      <c r="B67" s="3" t="s">
        <v>80</v>
      </c>
      <c r="C67" s="38">
        <v>0</v>
      </c>
      <c r="D67" s="38">
        <v>0</v>
      </c>
      <c r="E67" s="40">
        <v>0</v>
      </c>
      <c r="F67" s="39">
        <f>D67+E67</f>
        <v>0</v>
      </c>
      <c r="G67" s="36">
        <f>F67-C67</f>
        <v>0</v>
      </c>
      <c r="H67" s="41" t="e">
        <f>F67/C67</f>
        <v>#DIV/0!</v>
      </c>
      <c r="I67" s="11"/>
    </row>
    <row r="68" spans="1:9" s="3" customFormat="1" x14ac:dyDescent="0.2">
      <c r="A68" s="22">
        <v>5</v>
      </c>
      <c r="B68" s="3" t="s">
        <v>64</v>
      </c>
      <c r="C68" s="38">
        <v>-3000</v>
      </c>
      <c r="D68" s="38">
        <v>-3500</v>
      </c>
      <c r="E68" s="40">
        <v>-500</v>
      </c>
      <c r="F68" s="39">
        <f t="shared" ref="F68:F72" si="7">D68+E68</f>
        <v>-4000</v>
      </c>
      <c r="G68" s="36">
        <f t="shared" ref="G68:G72" si="8">F68-C68</f>
        <v>-1000</v>
      </c>
      <c r="H68" s="41">
        <f t="shared" ref="H68:H71" si="9">F68/C68</f>
        <v>1.3333333333333333</v>
      </c>
      <c r="I68" s="11"/>
    </row>
    <row r="69" spans="1:9" s="3" customFormat="1" x14ac:dyDescent="0.2">
      <c r="A69" s="22">
        <v>6</v>
      </c>
      <c r="B69" s="3" t="s">
        <v>65</v>
      </c>
      <c r="C69" s="38">
        <v>-9228</v>
      </c>
      <c r="D69" s="38">
        <v>-8712.99</v>
      </c>
      <c r="E69" s="40">
        <v>-700</v>
      </c>
      <c r="F69" s="39">
        <f t="shared" si="7"/>
        <v>-9412.99</v>
      </c>
      <c r="G69" s="36">
        <f t="shared" si="8"/>
        <v>-184.98999999999978</v>
      </c>
      <c r="H69" s="41">
        <f t="shared" si="9"/>
        <v>1.020046597312527</v>
      </c>
      <c r="I69" s="11"/>
    </row>
    <row r="70" spans="1:9" s="3" customFormat="1" x14ac:dyDescent="0.2">
      <c r="A70" s="22">
        <v>7</v>
      </c>
      <c r="B70" s="3" t="s">
        <v>66</v>
      </c>
      <c r="C70" s="38">
        <v>-2000</v>
      </c>
      <c r="D70" s="38">
        <v>-550</v>
      </c>
      <c r="E70" s="40">
        <v>-1000</v>
      </c>
      <c r="F70" s="39">
        <f t="shared" si="7"/>
        <v>-1550</v>
      </c>
      <c r="G70" s="36">
        <f t="shared" si="8"/>
        <v>450</v>
      </c>
      <c r="H70" s="41">
        <f t="shared" si="9"/>
        <v>0.77500000000000002</v>
      </c>
      <c r="I70" s="11"/>
    </row>
    <row r="71" spans="1:9" s="3" customFormat="1" x14ac:dyDescent="0.2">
      <c r="A71" s="22">
        <v>8</v>
      </c>
      <c r="B71" s="3" t="s">
        <v>67</v>
      </c>
      <c r="C71" s="38">
        <v>-30300</v>
      </c>
      <c r="D71" s="39">
        <v>-32522.83</v>
      </c>
      <c r="E71" s="40">
        <v>-800</v>
      </c>
      <c r="F71" s="39">
        <f t="shared" si="7"/>
        <v>-33322.83</v>
      </c>
      <c r="G71" s="36">
        <f t="shared" si="8"/>
        <v>-3022.8300000000017</v>
      </c>
      <c r="H71" s="41">
        <f t="shared" si="9"/>
        <v>1.0997633663366337</v>
      </c>
      <c r="I71" s="11"/>
    </row>
    <row r="72" spans="1:9" s="3" customFormat="1" x14ac:dyDescent="0.2">
      <c r="A72" s="22">
        <v>9</v>
      </c>
      <c r="B72" s="3" t="s">
        <v>108</v>
      </c>
      <c r="C72" s="38">
        <v>0</v>
      </c>
      <c r="D72" s="39">
        <v>0</v>
      </c>
      <c r="E72" s="40">
        <v>0</v>
      </c>
      <c r="F72" s="39">
        <f t="shared" si="7"/>
        <v>0</v>
      </c>
      <c r="G72" s="36">
        <f t="shared" si="8"/>
        <v>0</v>
      </c>
      <c r="H72" s="41" t="e">
        <f>F72/C72</f>
        <v>#DIV/0!</v>
      </c>
      <c r="I72" s="11"/>
    </row>
    <row r="73" spans="1:9" s="3" customFormat="1" x14ac:dyDescent="0.2">
      <c r="A73" s="22">
        <v>10</v>
      </c>
      <c r="B73" s="3" t="s">
        <v>68</v>
      </c>
      <c r="C73" s="38">
        <v>-11287</v>
      </c>
      <c r="D73" s="39">
        <v>-10447.709999999999</v>
      </c>
      <c r="E73" s="40">
        <v>-839.29</v>
      </c>
      <c r="F73" s="39">
        <f t="shared" ref="F73:F74" si="10">D73+E73</f>
        <v>-11287</v>
      </c>
      <c r="G73" s="36">
        <f t="shared" ref="G73:G74" si="11">F73-C73</f>
        <v>0</v>
      </c>
      <c r="H73" s="41">
        <f>F73/C73</f>
        <v>1</v>
      </c>
      <c r="I73" s="11"/>
    </row>
    <row r="74" spans="1:9" s="3" customFormat="1" x14ac:dyDescent="0.2">
      <c r="A74" s="22">
        <v>11</v>
      </c>
      <c r="B74" s="3" t="s">
        <v>69</v>
      </c>
      <c r="C74" s="38">
        <v>-204</v>
      </c>
      <c r="D74" s="39">
        <v>-594.69000000000005</v>
      </c>
      <c r="E74" s="40">
        <v>0</v>
      </c>
      <c r="F74" s="39">
        <f t="shared" si="10"/>
        <v>-594.69000000000005</v>
      </c>
      <c r="G74" s="36">
        <f t="shared" si="11"/>
        <v>-390.69000000000005</v>
      </c>
      <c r="H74" s="41">
        <f t="shared" ref="H74" si="12">F74/C74</f>
        <v>2.9151470588235298</v>
      </c>
      <c r="I74" s="11"/>
    </row>
    <row r="75" spans="1:9" s="3" customFormat="1" x14ac:dyDescent="0.2">
      <c r="A75" s="22">
        <v>12</v>
      </c>
      <c r="B75" s="3" t="s">
        <v>70</v>
      </c>
      <c r="C75" s="33">
        <v>-10000</v>
      </c>
      <c r="D75" s="39">
        <v>-6338.65</v>
      </c>
      <c r="E75" s="40">
        <v>-2000</v>
      </c>
      <c r="F75" s="39">
        <f>D75+E75</f>
        <v>-8338.65</v>
      </c>
      <c r="G75" s="36">
        <f>F75-C75</f>
        <v>1661.3500000000004</v>
      </c>
      <c r="H75" s="41">
        <f>F75/C75</f>
        <v>0.83386499999999997</v>
      </c>
      <c r="I75" s="11"/>
    </row>
    <row r="76" spans="1:9" s="3" customFormat="1" x14ac:dyDescent="0.2">
      <c r="A76" s="22">
        <v>13</v>
      </c>
      <c r="B76" s="3" t="s">
        <v>71</v>
      </c>
      <c r="C76" s="33">
        <v>0</v>
      </c>
      <c r="D76" s="39">
        <v>0</v>
      </c>
      <c r="E76" s="40">
        <v>0</v>
      </c>
      <c r="F76" s="39">
        <f>D76+E76</f>
        <v>0</v>
      </c>
      <c r="G76" s="36">
        <f>F76-C76</f>
        <v>0</v>
      </c>
      <c r="H76" s="41" t="e">
        <f>F76/C76</f>
        <v>#DIV/0!</v>
      </c>
      <c r="I76" s="11"/>
    </row>
    <row r="77" spans="1:9" s="3" customFormat="1" x14ac:dyDescent="0.2">
      <c r="A77" s="37">
        <v>18</v>
      </c>
      <c r="B77" s="32" t="s">
        <v>72</v>
      </c>
      <c r="C77" s="33">
        <v>-46915</v>
      </c>
      <c r="D77" s="39">
        <v>-49028</v>
      </c>
      <c r="E77" s="40">
        <v>0</v>
      </c>
      <c r="F77" s="39">
        <f>D77+E77</f>
        <v>-49028</v>
      </c>
      <c r="G77" s="36">
        <f>F77-C77</f>
        <v>-2113</v>
      </c>
      <c r="H77" s="41">
        <f>F77/C77</f>
        <v>1.0450389001385485</v>
      </c>
      <c r="I77" s="11"/>
    </row>
    <row r="78" spans="1:9" s="3" customFormat="1" x14ac:dyDescent="0.2">
      <c r="A78" s="37"/>
      <c r="B78" s="32"/>
      <c r="C78" s="33"/>
      <c r="D78" s="39"/>
      <c r="E78" s="40"/>
      <c r="F78" s="39"/>
      <c r="G78" s="36"/>
      <c r="H78" s="41"/>
      <c r="I78" s="11"/>
    </row>
    <row r="79" spans="1:9" x14ac:dyDescent="0.2">
      <c r="A79" s="37"/>
      <c r="B79" s="32"/>
      <c r="C79" s="33"/>
      <c r="D79" s="34"/>
      <c r="E79" s="35"/>
      <c r="F79" s="34"/>
      <c r="G79" s="36"/>
      <c r="H79" s="41" t="str">
        <f>IF(ISERROR(D79/C79),"",D79/C79)</f>
        <v/>
      </c>
    </row>
    <row r="80" spans="1:9" s="44" customFormat="1" x14ac:dyDescent="0.2">
      <c r="A80" s="184" t="s">
        <v>73</v>
      </c>
      <c r="B80" s="184"/>
      <c r="C80" s="42">
        <f>SUM(C65:C78)</f>
        <v>-139293</v>
      </c>
      <c r="D80" s="36">
        <f>SUM(D65:D78)</f>
        <v>-131055.51</v>
      </c>
      <c r="E80" s="43">
        <f>SUM(E65:E78)</f>
        <v>-16773.97</v>
      </c>
      <c r="F80" s="36">
        <f>SUM(F65:F78)</f>
        <v>-147829.47999999998</v>
      </c>
      <c r="G80" s="36">
        <f>F80-C80</f>
        <v>-8536.4799999999814</v>
      </c>
      <c r="H80" s="41">
        <f>F80/C80</f>
        <v>1.0612843430753878</v>
      </c>
      <c r="I80" s="6"/>
    </row>
    <row r="81" spans="1:9" x14ac:dyDescent="0.2">
      <c r="A81" s="31"/>
      <c r="B81" s="32"/>
      <c r="C81" s="33"/>
      <c r="D81" s="34"/>
      <c r="E81" s="35"/>
      <c r="F81" s="34"/>
      <c r="G81" s="36"/>
      <c r="H81" s="41" t="str">
        <f>IF(ISERROR(D81/C81),"",D81/C81)</f>
        <v/>
      </c>
    </row>
    <row r="82" spans="1:9" x14ac:dyDescent="0.2">
      <c r="A82" s="31"/>
      <c r="B82" s="108" t="s">
        <v>20</v>
      </c>
      <c r="C82" s="42">
        <f>E22</f>
        <v>56534</v>
      </c>
      <c r="D82" s="34"/>
      <c r="E82" s="35"/>
      <c r="F82" s="34"/>
      <c r="G82" s="36"/>
      <c r="H82" s="41"/>
    </row>
    <row r="83" spans="1:9" x14ac:dyDescent="0.2">
      <c r="A83" s="31"/>
      <c r="B83" s="32"/>
      <c r="C83" s="33"/>
      <c r="D83" s="34"/>
      <c r="E83" s="35"/>
      <c r="F83" s="34"/>
      <c r="G83" s="36"/>
      <c r="H83" s="41"/>
    </row>
    <row r="84" spans="1:9" s="88" customFormat="1" ht="18" x14ac:dyDescent="0.25">
      <c r="A84" s="181" t="s">
        <v>74</v>
      </c>
      <c r="B84" s="181"/>
      <c r="C84" s="87">
        <f>C59+C80+C82</f>
        <v>1350284</v>
      </c>
      <c r="D84" s="87">
        <f>D59+D80</f>
        <v>960383.57000000007</v>
      </c>
      <c r="E84" s="87">
        <f>E59+E80</f>
        <v>347445.03</v>
      </c>
      <c r="F84" s="87">
        <f>F59+F80</f>
        <v>1307828.5999999996</v>
      </c>
      <c r="G84" s="98">
        <f>F84-C84</f>
        <v>-42455.400000000373</v>
      </c>
      <c r="H84" s="90">
        <f>F84/C84</f>
        <v>0.96855816998498068</v>
      </c>
      <c r="I84" s="89"/>
    </row>
    <row r="86" spans="1:9" ht="22.5" x14ac:dyDescent="0.3">
      <c r="A86" s="183" t="s">
        <v>75</v>
      </c>
      <c r="B86" s="183"/>
      <c r="C86" s="183"/>
      <c r="D86" s="183"/>
      <c r="E86" s="183"/>
      <c r="F86" s="183"/>
      <c r="G86" s="183"/>
      <c r="H86" s="183"/>
    </row>
    <row r="88" spans="1:9" s="30" customFormat="1" ht="54" x14ac:dyDescent="0.25">
      <c r="A88" s="192" t="s">
        <v>76</v>
      </c>
      <c r="B88" s="192"/>
      <c r="C88" s="45" t="s">
        <v>77</v>
      </c>
      <c r="D88" s="46" t="s">
        <v>25</v>
      </c>
      <c r="E88" s="47" t="s">
        <v>26</v>
      </c>
      <c r="F88" s="46" t="s">
        <v>27</v>
      </c>
      <c r="G88" s="46" t="s">
        <v>78</v>
      </c>
      <c r="H88" s="46" t="s">
        <v>29</v>
      </c>
      <c r="I88" s="48"/>
    </row>
    <row r="89" spans="1:9" s="3" customFormat="1" x14ac:dyDescent="0.2">
      <c r="A89" s="193"/>
      <c r="B89" s="194"/>
      <c r="C89" s="49"/>
      <c r="D89" s="50"/>
      <c r="E89" s="51"/>
      <c r="F89" s="50"/>
      <c r="G89" s="52"/>
      <c r="H89" s="53"/>
      <c r="I89" s="11"/>
    </row>
    <row r="90" spans="1:9" s="3" customFormat="1" x14ac:dyDescent="0.2">
      <c r="A90" s="193" t="s">
        <v>79</v>
      </c>
      <c r="B90" s="194"/>
      <c r="C90" s="49">
        <f>1099+6725</f>
        <v>7824</v>
      </c>
      <c r="D90" s="50">
        <v>7951</v>
      </c>
      <c r="E90" s="51">
        <v>0</v>
      </c>
      <c r="F90" s="50">
        <f>D90+E90</f>
        <v>7951</v>
      </c>
      <c r="G90" s="52">
        <f>F90-C90</f>
        <v>127</v>
      </c>
      <c r="H90" s="53">
        <f>F90/C90</f>
        <v>1.0162321063394684</v>
      </c>
      <c r="I90" s="11"/>
    </row>
    <row r="91" spans="1:9" s="3" customFormat="1" x14ac:dyDescent="0.2">
      <c r="A91" s="185"/>
      <c r="B91" s="185"/>
      <c r="C91" s="49"/>
      <c r="D91" s="50"/>
      <c r="E91" s="51"/>
      <c r="F91" s="50"/>
      <c r="G91" s="52"/>
      <c r="H91" s="53"/>
      <c r="I91" s="11"/>
    </row>
    <row r="92" spans="1:9" s="3" customFormat="1" x14ac:dyDescent="0.2">
      <c r="A92" s="185"/>
      <c r="B92" s="185"/>
      <c r="C92" s="49"/>
      <c r="D92" s="50"/>
      <c r="E92" s="51"/>
      <c r="F92" s="50"/>
      <c r="G92" s="52"/>
      <c r="H92" s="53"/>
      <c r="I92" s="11"/>
    </row>
    <row r="93" spans="1:9" s="3" customFormat="1" x14ac:dyDescent="0.2">
      <c r="A93" s="185"/>
      <c r="B93" s="185"/>
      <c r="C93" s="49"/>
      <c r="D93" s="50"/>
      <c r="E93" s="51"/>
      <c r="F93" s="50"/>
      <c r="G93" s="52"/>
      <c r="H93" s="53" t="str">
        <f>IF(ISERROR(D93/C93),"",D93/C93)</f>
        <v/>
      </c>
      <c r="I93" s="11"/>
    </row>
    <row r="94" spans="1:9" x14ac:dyDescent="0.2">
      <c r="B94" s="32"/>
      <c r="C94" s="54"/>
      <c r="D94" s="34"/>
      <c r="E94" s="35"/>
      <c r="F94" s="34"/>
      <c r="G94" s="36"/>
      <c r="H94" s="41" t="str">
        <f>IF(ISERROR(D94/C94),"",D94/C94)</f>
        <v/>
      </c>
    </row>
    <row r="95" spans="1:9" x14ac:dyDescent="0.2">
      <c r="B95" s="32"/>
      <c r="C95" s="33"/>
      <c r="D95" s="34"/>
      <c r="E95" s="35"/>
      <c r="F95" s="34"/>
      <c r="G95" s="36"/>
      <c r="H95" s="55"/>
    </row>
  </sheetData>
  <mergeCells count="17">
    <mergeCell ref="A80:B80"/>
    <mergeCell ref="A84:B84"/>
    <mergeCell ref="A1:H1"/>
    <mergeCell ref="A26:H26"/>
    <mergeCell ref="A59:B59"/>
    <mergeCell ref="A93:B93"/>
    <mergeCell ref="A7:E7"/>
    <mergeCell ref="B3:E3"/>
    <mergeCell ref="B4:E4"/>
    <mergeCell ref="B5:E5"/>
    <mergeCell ref="A86:H86"/>
    <mergeCell ref="A88:B88"/>
    <mergeCell ref="A89:B89"/>
    <mergeCell ref="A90:B90"/>
    <mergeCell ref="A91:B91"/>
    <mergeCell ref="A92:B92"/>
    <mergeCell ref="A62:H62"/>
  </mergeCells>
  <conditionalFormatting sqref="E89:E93 E29:E33 E35:E38">
    <cfRule type="cellIs" dxfId="31" priority="32" stopIfTrue="1" operator="equal">
      <formula>0</formula>
    </cfRule>
  </conditionalFormatting>
  <conditionalFormatting sqref="G28:G33 G87 G89:G65548 G25 G2:G21 G57:G61 G77:G81 G35:G54 G85 G83 G65 G68:G74">
    <cfRule type="cellIs" dxfId="30" priority="33" stopIfTrue="1" operator="lessThan">
      <formula>0</formula>
    </cfRule>
    <cfRule type="cellIs" dxfId="29" priority="34" stopIfTrue="1" operator="greaterThan">
      <formula>0</formula>
    </cfRule>
  </conditionalFormatting>
  <conditionalFormatting sqref="G74">
    <cfRule type="cellIs" dxfId="28" priority="30" stopIfTrue="1" operator="lessThan">
      <formula>0</formula>
    </cfRule>
    <cfRule type="cellIs" dxfId="27" priority="31" stopIfTrue="1" operator="greaterThan">
      <formula>0</formula>
    </cfRule>
  </conditionalFormatting>
  <conditionalFormatting sqref="G55:G56">
    <cfRule type="cellIs" dxfId="26" priority="28" stopIfTrue="1" operator="lessThan">
      <formula>0</formula>
    </cfRule>
    <cfRule type="cellIs" dxfId="25" priority="29" stopIfTrue="1" operator="greaterThan">
      <formula>0</formula>
    </cfRule>
  </conditionalFormatting>
  <conditionalFormatting sqref="E29:E57">
    <cfRule type="cellIs" dxfId="24" priority="25" stopIfTrue="1" operator="equal">
      <formula>0</formula>
    </cfRule>
  </conditionalFormatting>
  <conditionalFormatting sqref="G75">
    <cfRule type="cellIs" dxfId="23" priority="26" stopIfTrue="1" operator="lessThan">
      <formula>0</formula>
    </cfRule>
    <cfRule type="cellIs" dxfId="22" priority="27" stopIfTrue="1" operator="greaterThan">
      <formula>0</formula>
    </cfRule>
  </conditionalFormatting>
  <conditionalFormatting sqref="E34">
    <cfRule type="cellIs" dxfId="21" priority="21" stopIfTrue="1" operator="equal">
      <formula>0</formula>
    </cfRule>
  </conditionalFormatting>
  <conditionalFormatting sqref="G34">
    <cfRule type="cellIs" dxfId="20" priority="22" stopIfTrue="1" operator="lessThan">
      <formula>0</formula>
    </cfRule>
    <cfRule type="cellIs" dxfId="19" priority="23" stopIfTrue="1" operator="greaterThan">
      <formula>0</formula>
    </cfRule>
  </conditionalFormatting>
  <conditionalFormatting sqref="G82">
    <cfRule type="cellIs" dxfId="18" priority="19" stopIfTrue="1" operator="lessThan">
      <formula>0</formula>
    </cfRule>
    <cfRule type="cellIs" dxfId="17" priority="20" stopIfTrue="1" operator="greaterThan">
      <formula>0</formula>
    </cfRule>
  </conditionalFormatting>
  <conditionalFormatting sqref="G84">
    <cfRule type="cellIs" dxfId="16" priority="17" stopIfTrue="1" operator="lessThan">
      <formula>0</formula>
    </cfRule>
    <cfRule type="cellIs" dxfId="15" priority="18" stopIfTrue="1" operator="greaterThan">
      <formula>0</formula>
    </cfRule>
  </conditionalFormatting>
  <conditionalFormatting sqref="G76">
    <cfRule type="cellIs" dxfId="14" priority="15" stopIfTrue="1" operator="lessThan">
      <formula>0</formula>
    </cfRule>
    <cfRule type="cellIs" dxfId="13" priority="16" stopIfTrue="1" operator="greaterThan">
      <formula>0</formula>
    </cfRule>
  </conditionalFormatting>
  <conditionalFormatting sqref="E65 E68:E78">
    <cfRule type="cellIs" dxfId="12" priority="13" stopIfTrue="1" operator="equal">
      <formula>0</formula>
    </cfRule>
  </conditionalFormatting>
  <conditionalFormatting sqref="G75">
    <cfRule type="cellIs" dxfId="11" priority="11" stopIfTrue="1" operator="lessThan">
      <formula>0</formula>
    </cfRule>
    <cfRule type="cellIs" dxfId="10" priority="12" stopIfTrue="1" operator="greaterThan">
      <formula>0</formula>
    </cfRule>
  </conditionalFormatting>
  <conditionalFormatting sqref="G76">
    <cfRule type="cellIs" dxfId="9" priority="9" stopIfTrue="1" operator="lessThan">
      <formula>0</formula>
    </cfRule>
    <cfRule type="cellIs" dxfId="8" priority="10" stopIfTrue="1" operator="greaterThan">
      <formula>0</formula>
    </cfRule>
  </conditionalFormatting>
  <conditionalFormatting sqref="G77">
    <cfRule type="cellIs" dxfId="7" priority="7" stopIfTrue="1" operator="lessThan">
      <formula>0</formula>
    </cfRule>
    <cfRule type="cellIs" dxfId="6" priority="8" stopIfTrue="1" operator="greaterThan">
      <formula>0</formula>
    </cfRule>
  </conditionalFormatting>
  <conditionalFormatting sqref="G67">
    <cfRule type="cellIs" dxfId="5" priority="5" stopIfTrue="1" operator="lessThan">
      <formula>0</formula>
    </cfRule>
    <cfRule type="cellIs" dxfId="4" priority="6" stopIfTrue="1" operator="greaterThan">
      <formula>0</formula>
    </cfRule>
  </conditionalFormatting>
  <conditionalFormatting sqref="E67">
    <cfRule type="cellIs" dxfId="3" priority="4" stopIfTrue="1" operator="equal">
      <formula>0</formula>
    </cfRule>
  </conditionalFormatting>
  <conditionalFormatting sqref="G66">
    <cfRule type="cellIs" dxfId="2" priority="2" stopIfTrue="1" operator="lessThan">
      <formula>0</formula>
    </cfRule>
    <cfRule type="cellIs" dxfId="1" priority="3" stopIfTrue="1" operator="greaterThan">
      <formula>0</formula>
    </cfRule>
  </conditionalFormatting>
  <conditionalFormatting sqref="E66">
    <cfRule type="cellIs" dxfId="0" priority="1" stopIfTrue="1" operator="equal">
      <formula>0</formula>
    </cfRule>
  </conditionalFormatting>
  <pageMargins left="0" right="0" top="0.74803149606299213" bottom="0.74803149606299213" header="0.31496062992125984" footer="0.31496062992125984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/>
  </sheetViews>
  <sheetFormatPr defaultColWidth="9.28515625" defaultRowHeight="15" x14ac:dyDescent="0.25"/>
  <cols>
    <col min="1" max="1" width="4.140625" bestFit="1" customWidth="1"/>
    <col min="2" max="2" width="3.85546875" bestFit="1" customWidth="1"/>
    <col min="3" max="3" width="27.42578125" bestFit="1" customWidth="1"/>
    <col min="4" max="4" width="11" style="99" bestFit="1" customWidth="1"/>
    <col min="5" max="5" width="13.7109375" style="99" bestFit="1" customWidth="1"/>
    <col min="6" max="6" width="15.7109375" style="99" bestFit="1" customWidth="1"/>
  </cols>
  <sheetData>
    <row r="1" spans="1:6" x14ac:dyDescent="0.25">
      <c r="A1" t="s">
        <v>121</v>
      </c>
      <c r="B1" t="s">
        <v>122</v>
      </c>
      <c r="C1" t="s">
        <v>123</v>
      </c>
      <c r="D1" s="99" t="s">
        <v>124</v>
      </c>
      <c r="E1" s="99" t="s">
        <v>125</v>
      </c>
      <c r="F1" s="99" t="s">
        <v>126</v>
      </c>
    </row>
    <row r="2" spans="1:6" x14ac:dyDescent="0.25">
      <c r="A2" t="s">
        <v>127</v>
      </c>
      <c r="C2" t="s">
        <v>128</v>
      </c>
    </row>
    <row r="3" spans="1:6" x14ac:dyDescent="0.25">
      <c r="B3">
        <v>1</v>
      </c>
      <c r="C3" t="s">
        <v>30</v>
      </c>
      <c r="D3" s="99">
        <v>0</v>
      </c>
      <c r="E3" s="99">
        <v>461136.94</v>
      </c>
      <c r="F3" s="99">
        <v>461136.94</v>
      </c>
    </row>
    <row r="4" spans="1:6" x14ac:dyDescent="0.25">
      <c r="B4">
        <v>2</v>
      </c>
      <c r="C4" t="s">
        <v>129</v>
      </c>
      <c r="D4" s="99">
        <v>0</v>
      </c>
      <c r="E4" s="99">
        <v>627.22</v>
      </c>
      <c r="F4" s="99">
        <v>627.22</v>
      </c>
    </row>
    <row r="5" spans="1:6" x14ac:dyDescent="0.25">
      <c r="B5">
        <v>3</v>
      </c>
      <c r="C5" t="s">
        <v>32</v>
      </c>
      <c r="D5" s="99">
        <v>0</v>
      </c>
      <c r="E5" s="99">
        <v>241513.95</v>
      </c>
      <c r="F5" s="99">
        <v>241513.95</v>
      </c>
    </row>
    <row r="6" spans="1:6" x14ac:dyDescent="0.25">
      <c r="B6">
        <v>5</v>
      </c>
      <c r="C6" t="s">
        <v>130</v>
      </c>
      <c r="D6" s="99">
        <v>0</v>
      </c>
      <c r="E6" s="99">
        <v>70463.179999999993</v>
      </c>
      <c r="F6" s="99">
        <v>70463.179999999993</v>
      </c>
    </row>
    <row r="7" spans="1:6" x14ac:dyDescent="0.25">
      <c r="B7">
        <v>6</v>
      </c>
      <c r="C7" t="s">
        <v>35</v>
      </c>
      <c r="D7" s="99">
        <v>0</v>
      </c>
      <c r="E7" s="99">
        <v>506.14</v>
      </c>
      <c r="F7" s="99">
        <v>506.14</v>
      </c>
    </row>
    <row r="8" spans="1:6" x14ac:dyDescent="0.25">
      <c r="B8">
        <v>7</v>
      </c>
      <c r="C8" t="s">
        <v>131</v>
      </c>
      <c r="D8" s="99">
        <v>0</v>
      </c>
      <c r="E8" s="99">
        <v>28085.98</v>
      </c>
      <c r="F8" s="99">
        <v>28085.98</v>
      </c>
    </row>
    <row r="9" spans="1:6" x14ac:dyDescent="0.25">
      <c r="B9">
        <v>8</v>
      </c>
      <c r="C9" t="s">
        <v>132</v>
      </c>
      <c r="D9" s="99">
        <v>0</v>
      </c>
      <c r="E9" s="99">
        <v>2482.09</v>
      </c>
      <c r="F9" s="99">
        <v>2482.09</v>
      </c>
    </row>
    <row r="10" spans="1:6" x14ac:dyDescent="0.25">
      <c r="C10" t="s">
        <v>133</v>
      </c>
      <c r="D10" s="99">
        <v>0</v>
      </c>
      <c r="E10" s="99">
        <v>804815.5</v>
      </c>
      <c r="F10" s="99">
        <v>804815.5</v>
      </c>
    </row>
    <row r="11" spans="1:6" x14ac:dyDescent="0.25">
      <c r="C11" t="s">
        <v>134</v>
      </c>
      <c r="D11" s="99">
        <v>0</v>
      </c>
      <c r="E11" s="99">
        <v>804815.5</v>
      </c>
      <c r="F11" s="99">
        <v>804815.5</v>
      </c>
    </row>
    <row r="13" spans="1:6" x14ac:dyDescent="0.25">
      <c r="A13" t="s">
        <v>135</v>
      </c>
      <c r="C13" t="s">
        <v>136</v>
      </c>
    </row>
    <row r="14" spans="1:6" x14ac:dyDescent="0.25">
      <c r="C14" t="s">
        <v>134</v>
      </c>
      <c r="D14" s="99">
        <v>0</v>
      </c>
      <c r="E14" s="99">
        <v>804815.5</v>
      </c>
      <c r="F14" s="99">
        <v>804815.5</v>
      </c>
    </row>
    <row r="16" spans="1:6" x14ac:dyDescent="0.25">
      <c r="A16" t="s">
        <v>137</v>
      </c>
      <c r="C16" t="s">
        <v>138</v>
      </c>
    </row>
    <row r="17" spans="3:6" x14ac:dyDescent="0.25">
      <c r="C17" t="s">
        <v>134</v>
      </c>
      <c r="D17" s="99">
        <v>0</v>
      </c>
      <c r="E17" s="99">
        <v>804815.5</v>
      </c>
      <c r="F17" s="99">
        <v>804815.5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7"/>
  <sheetViews>
    <sheetView topLeftCell="A34" workbookViewId="0">
      <selection activeCell="G48" sqref="G48"/>
    </sheetView>
  </sheetViews>
  <sheetFormatPr defaultRowHeight="15" x14ac:dyDescent="0.25"/>
  <cols>
    <col min="1" max="1" width="9.140625" style="120" bestFit="1" customWidth="1"/>
    <col min="2" max="2" width="30.7109375" style="120" customWidth="1"/>
    <col min="3" max="3" width="15.7109375" style="121" customWidth="1"/>
    <col min="4" max="4" width="15.7109375" style="122" customWidth="1"/>
    <col min="5" max="5" width="3.7109375" style="120" customWidth="1"/>
    <col min="6" max="6" width="15.7109375" style="124" customWidth="1"/>
    <col min="7" max="7" width="15.7109375" style="125" customWidth="1"/>
    <col min="8" max="8" width="3.7109375" style="120" customWidth="1"/>
    <col min="9" max="9" width="15.7109375" style="126" customWidth="1"/>
    <col min="10" max="10" width="12.5703125" style="120" bestFit="1" customWidth="1"/>
    <col min="11" max="256" width="9.140625" style="120"/>
    <col min="257" max="257" width="9.140625" style="120" bestFit="1" customWidth="1"/>
    <col min="258" max="258" width="30.7109375" style="120" customWidth="1"/>
    <col min="259" max="260" width="15.7109375" style="120" customWidth="1"/>
    <col min="261" max="261" width="3.7109375" style="120" customWidth="1"/>
    <col min="262" max="263" width="15.7109375" style="120" customWidth="1"/>
    <col min="264" max="264" width="3.7109375" style="120" customWidth="1"/>
    <col min="265" max="265" width="15.7109375" style="120" customWidth="1"/>
    <col min="266" max="266" width="12.5703125" style="120" bestFit="1" customWidth="1"/>
    <col min="267" max="512" width="9.140625" style="120"/>
    <col min="513" max="513" width="9.140625" style="120" bestFit="1" customWidth="1"/>
    <col min="514" max="514" width="30.7109375" style="120" customWidth="1"/>
    <col min="515" max="516" width="15.7109375" style="120" customWidth="1"/>
    <col min="517" max="517" width="3.7109375" style="120" customWidth="1"/>
    <col min="518" max="519" width="15.7109375" style="120" customWidth="1"/>
    <col min="520" max="520" width="3.7109375" style="120" customWidth="1"/>
    <col min="521" max="521" width="15.7109375" style="120" customWidth="1"/>
    <col min="522" max="522" width="12.5703125" style="120" bestFit="1" customWidth="1"/>
    <col min="523" max="768" width="9.140625" style="120"/>
    <col min="769" max="769" width="9.140625" style="120" bestFit="1" customWidth="1"/>
    <col min="770" max="770" width="30.7109375" style="120" customWidth="1"/>
    <col min="771" max="772" width="15.7109375" style="120" customWidth="1"/>
    <col min="773" max="773" width="3.7109375" style="120" customWidth="1"/>
    <col min="774" max="775" width="15.7109375" style="120" customWidth="1"/>
    <col min="776" max="776" width="3.7109375" style="120" customWidth="1"/>
    <col min="777" max="777" width="15.7109375" style="120" customWidth="1"/>
    <col min="778" max="778" width="12.5703125" style="120" bestFit="1" customWidth="1"/>
    <col min="779" max="1024" width="9.140625" style="120"/>
    <col min="1025" max="1025" width="9.140625" style="120" bestFit="1" customWidth="1"/>
    <col min="1026" max="1026" width="30.7109375" style="120" customWidth="1"/>
    <col min="1027" max="1028" width="15.7109375" style="120" customWidth="1"/>
    <col min="1029" max="1029" width="3.7109375" style="120" customWidth="1"/>
    <col min="1030" max="1031" width="15.7109375" style="120" customWidth="1"/>
    <col min="1032" max="1032" width="3.7109375" style="120" customWidth="1"/>
    <col min="1033" max="1033" width="15.7109375" style="120" customWidth="1"/>
    <col min="1034" max="1034" width="12.5703125" style="120" bestFit="1" customWidth="1"/>
    <col min="1035" max="1280" width="9.140625" style="120"/>
    <col min="1281" max="1281" width="9.140625" style="120" bestFit="1" customWidth="1"/>
    <col min="1282" max="1282" width="30.7109375" style="120" customWidth="1"/>
    <col min="1283" max="1284" width="15.7109375" style="120" customWidth="1"/>
    <col min="1285" max="1285" width="3.7109375" style="120" customWidth="1"/>
    <col min="1286" max="1287" width="15.7109375" style="120" customWidth="1"/>
    <col min="1288" max="1288" width="3.7109375" style="120" customWidth="1"/>
    <col min="1289" max="1289" width="15.7109375" style="120" customWidth="1"/>
    <col min="1290" max="1290" width="12.5703125" style="120" bestFit="1" customWidth="1"/>
    <col min="1291" max="1536" width="9.140625" style="120"/>
    <col min="1537" max="1537" width="9.140625" style="120" bestFit="1" customWidth="1"/>
    <col min="1538" max="1538" width="30.7109375" style="120" customWidth="1"/>
    <col min="1539" max="1540" width="15.7109375" style="120" customWidth="1"/>
    <col min="1541" max="1541" width="3.7109375" style="120" customWidth="1"/>
    <col min="1542" max="1543" width="15.7109375" style="120" customWidth="1"/>
    <col min="1544" max="1544" width="3.7109375" style="120" customWidth="1"/>
    <col min="1545" max="1545" width="15.7109375" style="120" customWidth="1"/>
    <col min="1546" max="1546" width="12.5703125" style="120" bestFit="1" customWidth="1"/>
    <col min="1547" max="1792" width="9.140625" style="120"/>
    <col min="1793" max="1793" width="9.140625" style="120" bestFit="1" customWidth="1"/>
    <col min="1794" max="1794" width="30.7109375" style="120" customWidth="1"/>
    <col min="1795" max="1796" width="15.7109375" style="120" customWidth="1"/>
    <col min="1797" max="1797" width="3.7109375" style="120" customWidth="1"/>
    <col min="1798" max="1799" width="15.7109375" style="120" customWidth="1"/>
    <col min="1800" max="1800" width="3.7109375" style="120" customWidth="1"/>
    <col min="1801" max="1801" width="15.7109375" style="120" customWidth="1"/>
    <col min="1802" max="1802" width="12.5703125" style="120" bestFit="1" customWidth="1"/>
    <col min="1803" max="2048" width="9.140625" style="120"/>
    <col min="2049" max="2049" width="9.140625" style="120" bestFit="1" customWidth="1"/>
    <col min="2050" max="2050" width="30.7109375" style="120" customWidth="1"/>
    <col min="2051" max="2052" width="15.7109375" style="120" customWidth="1"/>
    <col min="2053" max="2053" width="3.7109375" style="120" customWidth="1"/>
    <col min="2054" max="2055" width="15.7109375" style="120" customWidth="1"/>
    <col min="2056" max="2056" width="3.7109375" style="120" customWidth="1"/>
    <col min="2057" max="2057" width="15.7109375" style="120" customWidth="1"/>
    <col min="2058" max="2058" width="12.5703125" style="120" bestFit="1" customWidth="1"/>
    <col min="2059" max="2304" width="9.140625" style="120"/>
    <col min="2305" max="2305" width="9.140625" style="120" bestFit="1" customWidth="1"/>
    <col min="2306" max="2306" width="30.7109375" style="120" customWidth="1"/>
    <col min="2307" max="2308" width="15.7109375" style="120" customWidth="1"/>
    <col min="2309" max="2309" width="3.7109375" style="120" customWidth="1"/>
    <col min="2310" max="2311" width="15.7109375" style="120" customWidth="1"/>
    <col min="2312" max="2312" width="3.7109375" style="120" customWidth="1"/>
    <col min="2313" max="2313" width="15.7109375" style="120" customWidth="1"/>
    <col min="2314" max="2314" width="12.5703125" style="120" bestFit="1" customWidth="1"/>
    <col min="2315" max="2560" width="9.140625" style="120"/>
    <col min="2561" max="2561" width="9.140625" style="120" bestFit="1" customWidth="1"/>
    <col min="2562" max="2562" width="30.7109375" style="120" customWidth="1"/>
    <col min="2563" max="2564" width="15.7109375" style="120" customWidth="1"/>
    <col min="2565" max="2565" width="3.7109375" style="120" customWidth="1"/>
    <col min="2566" max="2567" width="15.7109375" style="120" customWidth="1"/>
    <col min="2568" max="2568" width="3.7109375" style="120" customWidth="1"/>
    <col min="2569" max="2569" width="15.7109375" style="120" customWidth="1"/>
    <col min="2570" max="2570" width="12.5703125" style="120" bestFit="1" customWidth="1"/>
    <col min="2571" max="2816" width="9.140625" style="120"/>
    <col min="2817" max="2817" width="9.140625" style="120" bestFit="1" customWidth="1"/>
    <col min="2818" max="2818" width="30.7109375" style="120" customWidth="1"/>
    <col min="2819" max="2820" width="15.7109375" style="120" customWidth="1"/>
    <col min="2821" max="2821" width="3.7109375" style="120" customWidth="1"/>
    <col min="2822" max="2823" width="15.7109375" style="120" customWidth="1"/>
    <col min="2824" max="2824" width="3.7109375" style="120" customWidth="1"/>
    <col min="2825" max="2825" width="15.7109375" style="120" customWidth="1"/>
    <col min="2826" max="2826" width="12.5703125" style="120" bestFit="1" customWidth="1"/>
    <col min="2827" max="3072" width="9.140625" style="120"/>
    <col min="3073" max="3073" width="9.140625" style="120" bestFit="1" customWidth="1"/>
    <col min="3074" max="3074" width="30.7109375" style="120" customWidth="1"/>
    <col min="3075" max="3076" width="15.7109375" style="120" customWidth="1"/>
    <col min="3077" max="3077" width="3.7109375" style="120" customWidth="1"/>
    <col min="3078" max="3079" width="15.7109375" style="120" customWidth="1"/>
    <col min="3080" max="3080" width="3.7109375" style="120" customWidth="1"/>
    <col min="3081" max="3081" width="15.7109375" style="120" customWidth="1"/>
    <col min="3082" max="3082" width="12.5703125" style="120" bestFit="1" customWidth="1"/>
    <col min="3083" max="3328" width="9.140625" style="120"/>
    <col min="3329" max="3329" width="9.140625" style="120" bestFit="1" customWidth="1"/>
    <col min="3330" max="3330" width="30.7109375" style="120" customWidth="1"/>
    <col min="3331" max="3332" width="15.7109375" style="120" customWidth="1"/>
    <col min="3333" max="3333" width="3.7109375" style="120" customWidth="1"/>
    <col min="3334" max="3335" width="15.7109375" style="120" customWidth="1"/>
    <col min="3336" max="3336" width="3.7109375" style="120" customWidth="1"/>
    <col min="3337" max="3337" width="15.7109375" style="120" customWidth="1"/>
    <col min="3338" max="3338" width="12.5703125" style="120" bestFit="1" customWidth="1"/>
    <col min="3339" max="3584" width="9.140625" style="120"/>
    <col min="3585" max="3585" width="9.140625" style="120" bestFit="1" customWidth="1"/>
    <col min="3586" max="3586" width="30.7109375" style="120" customWidth="1"/>
    <col min="3587" max="3588" width="15.7109375" style="120" customWidth="1"/>
    <col min="3589" max="3589" width="3.7109375" style="120" customWidth="1"/>
    <col min="3590" max="3591" width="15.7109375" style="120" customWidth="1"/>
    <col min="3592" max="3592" width="3.7109375" style="120" customWidth="1"/>
    <col min="3593" max="3593" width="15.7109375" style="120" customWidth="1"/>
    <col min="3594" max="3594" width="12.5703125" style="120" bestFit="1" customWidth="1"/>
    <col min="3595" max="3840" width="9.140625" style="120"/>
    <col min="3841" max="3841" width="9.140625" style="120" bestFit="1" customWidth="1"/>
    <col min="3842" max="3842" width="30.7109375" style="120" customWidth="1"/>
    <col min="3843" max="3844" width="15.7109375" style="120" customWidth="1"/>
    <col min="3845" max="3845" width="3.7109375" style="120" customWidth="1"/>
    <col min="3846" max="3847" width="15.7109375" style="120" customWidth="1"/>
    <col min="3848" max="3848" width="3.7109375" style="120" customWidth="1"/>
    <col min="3849" max="3849" width="15.7109375" style="120" customWidth="1"/>
    <col min="3850" max="3850" width="12.5703125" style="120" bestFit="1" customWidth="1"/>
    <col min="3851" max="4096" width="9.140625" style="120"/>
    <col min="4097" max="4097" width="9.140625" style="120" bestFit="1" customWidth="1"/>
    <col min="4098" max="4098" width="30.7109375" style="120" customWidth="1"/>
    <col min="4099" max="4100" width="15.7109375" style="120" customWidth="1"/>
    <col min="4101" max="4101" width="3.7109375" style="120" customWidth="1"/>
    <col min="4102" max="4103" width="15.7109375" style="120" customWidth="1"/>
    <col min="4104" max="4104" width="3.7109375" style="120" customWidth="1"/>
    <col min="4105" max="4105" width="15.7109375" style="120" customWidth="1"/>
    <col min="4106" max="4106" width="12.5703125" style="120" bestFit="1" customWidth="1"/>
    <col min="4107" max="4352" width="9.140625" style="120"/>
    <col min="4353" max="4353" width="9.140625" style="120" bestFit="1" customWidth="1"/>
    <col min="4354" max="4354" width="30.7109375" style="120" customWidth="1"/>
    <col min="4355" max="4356" width="15.7109375" style="120" customWidth="1"/>
    <col min="4357" max="4357" width="3.7109375" style="120" customWidth="1"/>
    <col min="4358" max="4359" width="15.7109375" style="120" customWidth="1"/>
    <col min="4360" max="4360" width="3.7109375" style="120" customWidth="1"/>
    <col min="4361" max="4361" width="15.7109375" style="120" customWidth="1"/>
    <col min="4362" max="4362" width="12.5703125" style="120" bestFit="1" customWidth="1"/>
    <col min="4363" max="4608" width="9.140625" style="120"/>
    <col min="4609" max="4609" width="9.140625" style="120" bestFit="1" customWidth="1"/>
    <col min="4610" max="4610" width="30.7109375" style="120" customWidth="1"/>
    <col min="4611" max="4612" width="15.7109375" style="120" customWidth="1"/>
    <col min="4613" max="4613" width="3.7109375" style="120" customWidth="1"/>
    <col min="4614" max="4615" width="15.7109375" style="120" customWidth="1"/>
    <col min="4616" max="4616" width="3.7109375" style="120" customWidth="1"/>
    <col min="4617" max="4617" width="15.7109375" style="120" customWidth="1"/>
    <col min="4618" max="4618" width="12.5703125" style="120" bestFit="1" customWidth="1"/>
    <col min="4619" max="4864" width="9.140625" style="120"/>
    <col min="4865" max="4865" width="9.140625" style="120" bestFit="1" customWidth="1"/>
    <col min="4866" max="4866" width="30.7109375" style="120" customWidth="1"/>
    <col min="4867" max="4868" width="15.7109375" style="120" customWidth="1"/>
    <col min="4869" max="4869" width="3.7109375" style="120" customWidth="1"/>
    <col min="4870" max="4871" width="15.7109375" style="120" customWidth="1"/>
    <col min="4872" max="4872" width="3.7109375" style="120" customWidth="1"/>
    <col min="4873" max="4873" width="15.7109375" style="120" customWidth="1"/>
    <col min="4874" max="4874" width="12.5703125" style="120" bestFit="1" customWidth="1"/>
    <col min="4875" max="5120" width="9.140625" style="120"/>
    <col min="5121" max="5121" width="9.140625" style="120" bestFit="1" customWidth="1"/>
    <col min="5122" max="5122" width="30.7109375" style="120" customWidth="1"/>
    <col min="5123" max="5124" width="15.7109375" style="120" customWidth="1"/>
    <col min="5125" max="5125" width="3.7109375" style="120" customWidth="1"/>
    <col min="5126" max="5127" width="15.7109375" style="120" customWidth="1"/>
    <col min="5128" max="5128" width="3.7109375" style="120" customWidth="1"/>
    <col min="5129" max="5129" width="15.7109375" style="120" customWidth="1"/>
    <col min="5130" max="5130" width="12.5703125" style="120" bestFit="1" customWidth="1"/>
    <col min="5131" max="5376" width="9.140625" style="120"/>
    <col min="5377" max="5377" width="9.140625" style="120" bestFit="1" customWidth="1"/>
    <col min="5378" max="5378" width="30.7109375" style="120" customWidth="1"/>
    <col min="5379" max="5380" width="15.7109375" style="120" customWidth="1"/>
    <col min="5381" max="5381" width="3.7109375" style="120" customWidth="1"/>
    <col min="5382" max="5383" width="15.7109375" style="120" customWidth="1"/>
    <col min="5384" max="5384" width="3.7109375" style="120" customWidth="1"/>
    <col min="5385" max="5385" width="15.7109375" style="120" customWidth="1"/>
    <col min="5386" max="5386" width="12.5703125" style="120" bestFit="1" customWidth="1"/>
    <col min="5387" max="5632" width="9.140625" style="120"/>
    <col min="5633" max="5633" width="9.140625" style="120" bestFit="1" customWidth="1"/>
    <col min="5634" max="5634" width="30.7109375" style="120" customWidth="1"/>
    <col min="5635" max="5636" width="15.7109375" style="120" customWidth="1"/>
    <col min="5637" max="5637" width="3.7109375" style="120" customWidth="1"/>
    <col min="5638" max="5639" width="15.7109375" style="120" customWidth="1"/>
    <col min="5640" max="5640" width="3.7109375" style="120" customWidth="1"/>
    <col min="5641" max="5641" width="15.7109375" style="120" customWidth="1"/>
    <col min="5642" max="5642" width="12.5703125" style="120" bestFit="1" customWidth="1"/>
    <col min="5643" max="5888" width="9.140625" style="120"/>
    <col min="5889" max="5889" width="9.140625" style="120" bestFit="1" customWidth="1"/>
    <col min="5890" max="5890" width="30.7109375" style="120" customWidth="1"/>
    <col min="5891" max="5892" width="15.7109375" style="120" customWidth="1"/>
    <col min="5893" max="5893" width="3.7109375" style="120" customWidth="1"/>
    <col min="5894" max="5895" width="15.7109375" style="120" customWidth="1"/>
    <col min="5896" max="5896" width="3.7109375" style="120" customWidth="1"/>
    <col min="5897" max="5897" width="15.7109375" style="120" customWidth="1"/>
    <col min="5898" max="5898" width="12.5703125" style="120" bestFit="1" customWidth="1"/>
    <col min="5899" max="6144" width="9.140625" style="120"/>
    <col min="6145" max="6145" width="9.140625" style="120" bestFit="1" customWidth="1"/>
    <col min="6146" max="6146" width="30.7109375" style="120" customWidth="1"/>
    <col min="6147" max="6148" width="15.7109375" style="120" customWidth="1"/>
    <col min="6149" max="6149" width="3.7109375" style="120" customWidth="1"/>
    <col min="6150" max="6151" width="15.7109375" style="120" customWidth="1"/>
    <col min="6152" max="6152" width="3.7109375" style="120" customWidth="1"/>
    <col min="6153" max="6153" width="15.7109375" style="120" customWidth="1"/>
    <col min="6154" max="6154" width="12.5703125" style="120" bestFit="1" customWidth="1"/>
    <col min="6155" max="6400" width="9.140625" style="120"/>
    <col min="6401" max="6401" width="9.140625" style="120" bestFit="1" customWidth="1"/>
    <col min="6402" max="6402" width="30.7109375" style="120" customWidth="1"/>
    <col min="6403" max="6404" width="15.7109375" style="120" customWidth="1"/>
    <col min="6405" max="6405" width="3.7109375" style="120" customWidth="1"/>
    <col min="6406" max="6407" width="15.7109375" style="120" customWidth="1"/>
    <col min="6408" max="6408" width="3.7109375" style="120" customWidth="1"/>
    <col min="6409" max="6409" width="15.7109375" style="120" customWidth="1"/>
    <col min="6410" max="6410" width="12.5703125" style="120" bestFit="1" customWidth="1"/>
    <col min="6411" max="6656" width="9.140625" style="120"/>
    <col min="6657" max="6657" width="9.140625" style="120" bestFit="1" customWidth="1"/>
    <col min="6658" max="6658" width="30.7109375" style="120" customWidth="1"/>
    <col min="6659" max="6660" width="15.7109375" style="120" customWidth="1"/>
    <col min="6661" max="6661" width="3.7109375" style="120" customWidth="1"/>
    <col min="6662" max="6663" width="15.7109375" style="120" customWidth="1"/>
    <col min="6664" max="6664" width="3.7109375" style="120" customWidth="1"/>
    <col min="6665" max="6665" width="15.7109375" style="120" customWidth="1"/>
    <col min="6666" max="6666" width="12.5703125" style="120" bestFit="1" customWidth="1"/>
    <col min="6667" max="6912" width="9.140625" style="120"/>
    <col min="6913" max="6913" width="9.140625" style="120" bestFit="1" customWidth="1"/>
    <col min="6914" max="6914" width="30.7109375" style="120" customWidth="1"/>
    <col min="6915" max="6916" width="15.7109375" style="120" customWidth="1"/>
    <col min="6917" max="6917" width="3.7109375" style="120" customWidth="1"/>
    <col min="6918" max="6919" width="15.7109375" style="120" customWidth="1"/>
    <col min="6920" max="6920" width="3.7109375" style="120" customWidth="1"/>
    <col min="6921" max="6921" width="15.7109375" style="120" customWidth="1"/>
    <col min="6922" max="6922" width="12.5703125" style="120" bestFit="1" customWidth="1"/>
    <col min="6923" max="7168" width="9.140625" style="120"/>
    <col min="7169" max="7169" width="9.140625" style="120" bestFit="1" customWidth="1"/>
    <col min="7170" max="7170" width="30.7109375" style="120" customWidth="1"/>
    <col min="7171" max="7172" width="15.7109375" style="120" customWidth="1"/>
    <col min="7173" max="7173" width="3.7109375" style="120" customWidth="1"/>
    <col min="7174" max="7175" width="15.7109375" style="120" customWidth="1"/>
    <col min="7176" max="7176" width="3.7109375" style="120" customWidth="1"/>
    <col min="7177" max="7177" width="15.7109375" style="120" customWidth="1"/>
    <col min="7178" max="7178" width="12.5703125" style="120" bestFit="1" customWidth="1"/>
    <col min="7179" max="7424" width="9.140625" style="120"/>
    <col min="7425" max="7425" width="9.140625" style="120" bestFit="1" customWidth="1"/>
    <col min="7426" max="7426" width="30.7109375" style="120" customWidth="1"/>
    <col min="7427" max="7428" width="15.7109375" style="120" customWidth="1"/>
    <col min="7429" max="7429" width="3.7109375" style="120" customWidth="1"/>
    <col min="7430" max="7431" width="15.7109375" style="120" customWidth="1"/>
    <col min="7432" max="7432" width="3.7109375" style="120" customWidth="1"/>
    <col min="7433" max="7433" width="15.7109375" style="120" customWidth="1"/>
    <col min="7434" max="7434" width="12.5703125" style="120" bestFit="1" customWidth="1"/>
    <col min="7435" max="7680" width="9.140625" style="120"/>
    <col min="7681" max="7681" width="9.140625" style="120" bestFit="1" customWidth="1"/>
    <col min="7682" max="7682" width="30.7109375" style="120" customWidth="1"/>
    <col min="7683" max="7684" width="15.7109375" style="120" customWidth="1"/>
    <col min="7685" max="7685" width="3.7109375" style="120" customWidth="1"/>
    <col min="7686" max="7687" width="15.7109375" style="120" customWidth="1"/>
    <col min="7688" max="7688" width="3.7109375" style="120" customWidth="1"/>
    <col min="7689" max="7689" width="15.7109375" style="120" customWidth="1"/>
    <col min="7690" max="7690" width="12.5703125" style="120" bestFit="1" customWidth="1"/>
    <col min="7691" max="7936" width="9.140625" style="120"/>
    <col min="7937" max="7937" width="9.140625" style="120" bestFit="1" customWidth="1"/>
    <col min="7938" max="7938" width="30.7109375" style="120" customWidth="1"/>
    <col min="7939" max="7940" width="15.7109375" style="120" customWidth="1"/>
    <col min="7941" max="7941" width="3.7109375" style="120" customWidth="1"/>
    <col min="7942" max="7943" width="15.7109375" style="120" customWidth="1"/>
    <col min="7944" max="7944" width="3.7109375" style="120" customWidth="1"/>
    <col min="7945" max="7945" width="15.7109375" style="120" customWidth="1"/>
    <col min="7946" max="7946" width="12.5703125" style="120" bestFit="1" customWidth="1"/>
    <col min="7947" max="8192" width="9.140625" style="120"/>
    <col min="8193" max="8193" width="9.140625" style="120" bestFit="1" customWidth="1"/>
    <col min="8194" max="8194" width="30.7109375" style="120" customWidth="1"/>
    <col min="8195" max="8196" width="15.7109375" style="120" customWidth="1"/>
    <col min="8197" max="8197" width="3.7109375" style="120" customWidth="1"/>
    <col min="8198" max="8199" width="15.7109375" style="120" customWidth="1"/>
    <col min="8200" max="8200" width="3.7109375" style="120" customWidth="1"/>
    <col min="8201" max="8201" width="15.7109375" style="120" customWidth="1"/>
    <col min="8202" max="8202" width="12.5703125" style="120" bestFit="1" customWidth="1"/>
    <col min="8203" max="8448" width="9.140625" style="120"/>
    <col min="8449" max="8449" width="9.140625" style="120" bestFit="1" customWidth="1"/>
    <col min="8450" max="8450" width="30.7109375" style="120" customWidth="1"/>
    <col min="8451" max="8452" width="15.7109375" style="120" customWidth="1"/>
    <col min="8453" max="8453" width="3.7109375" style="120" customWidth="1"/>
    <col min="8454" max="8455" width="15.7109375" style="120" customWidth="1"/>
    <col min="8456" max="8456" width="3.7109375" style="120" customWidth="1"/>
    <col min="8457" max="8457" width="15.7109375" style="120" customWidth="1"/>
    <col min="8458" max="8458" width="12.5703125" style="120" bestFit="1" customWidth="1"/>
    <col min="8459" max="8704" width="9.140625" style="120"/>
    <col min="8705" max="8705" width="9.140625" style="120" bestFit="1" customWidth="1"/>
    <col min="8706" max="8706" width="30.7109375" style="120" customWidth="1"/>
    <col min="8707" max="8708" width="15.7109375" style="120" customWidth="1"/>
    <col min="8709" max="8709" width="3.7109375" style="120" customWidth="1"/>
    <col min="8710" max="8711" width="15.7109375" style="120" customWidth="1"/>
    <col min="8712" max="8712" width="3.7109375" style="120" customWidth="1"/>
    <col min="8713" max="8713" width="15.7109375" style="120" customWidth="1"/>
    <col min="8714" max="8714" width="12.5703125" style="120" bestFit="1" customWidth="1"/>
    <col min="8715" max="8960" width="9.140625" style="120"/>
    <col min="8961" max="8961" width="9.140625" style="120" bestFit="1" customWidth="1"/>
    <col min="8962" max="8962" width="30.7109375" style="120" customWidth="1"/>
    <col min="8963" max="8964" width="15.7109375" style="120" customWidth="1"/>
    <col min="8965" max="8965" width="3.7109375" style="120" customWidth="1"/>
    <col min="8966" max="8967" width="15.7109375" style="120" customWidth="1"/>
    <col min="8968" max="8968" width="3.7109375" style="120" customWidth="1"/>
    <col min="8969" max="8969" width="15.7109375" style="120" customWidth="1"/>
    <col min="8970" max="8970" width="12.5703125" style="120" bestFit="1" customWidth="1"/>
    <col min="8971" max="9216" width="9.140625" style="120"/>
    <col min="9217" max="9217" width="9.140625" style="120" bestFit="1" customWidth="1"/>
    <col min="9218" max="9218" width="30.7109375" style="120" customWidth="1"/>
    <col min="9219" max="9220" width="15.7109375" style="120" customWidth="1"/>
    <col min="9221" max="9221" width="3.7109375" style="120" customWidth="1"/>
    <col min="9222" max="9223" width="15.7109375" style="120" customWidth="1"/>
    <col min="9224" max="9224" width="3.7109375" style="120" customWidth="1"/>
    <col min="9225" max="9225" width="15.7109375" style="120" customWidth="1"/>
    <col min="9226" max="9226" width="12.5703125" style="120" bestFit="1" customWidth="1"/>
    <col min="9227" max="9472" width="9.140625" style="120"/>
    <col min="9473" max="9473" width="9.140625" style="120" bestFit="1" customWidth="1"/>
    <col min="9474" max="9474" width="30.7109375" style="120" customWidth="1"/>
    <col min="9475" max="9476" width="15.7109375" style="120" customWidth="1"/>
    <col min="9477" max="9477" width="3.7109375" style="120" customWidth="1"/>
    <col min="9478" max="9479" width="15.7109375" style="120" customWidth="1"/>
    <col min="9480" max="9480" width="3.7109375" style="120" customWidth="1"/>
    <col min="9481" max="9481" width="15.7109375" style="120" customWidth="1"/>
    <col min="9482" max="9482" width="12.5703125" style="120" bestFit="1" customWidth="1"/>
    <col min="9483" max="9728" width="9.140625" style="120"/>
    <col min="9729" max="9729" width="9.140625" style="120" bestFit="1" customWidth="1"/>
    <col min="9730" max="9730" width="30.7109375" style="120" customWidth="1"/>
    <col min="9731" max="9732" width="15.7109375" style="120" customWidth="1"/>
    <col min="9733" max="9733" width="3.7109375" style="120" customWidth="1"/>
    <col min="9734" max="9735" width="15.7109375" style="120" customWidth="1"/>
    <col min="9736" max="9736" width="3.7109375" style="120" customWidth="1"/>
    <col min="9737" max="9737" width="15.7109375" style="120" customWidth="1"/>
    <col min="9738" max="9738" width="12.5703125" style="120" bestFit="1" customWidth="1"/>
    <col min="9739" max="9984" width="9.140625" style="120"/>
    <col min="9985" max="9985" width="9.140625" style="120" bestFit="1" customWidth="1"/>
    <col min="9986" max="9986" width="30.7109375" style="120" customWidth="1"/>
    <col min="9987" max="9988" width="15.7109375" style="120" customWidth="1"/>
    <col min="9989" max="9989" width="3.7109375" style="120" customWidth="1"/>
    <col min="9990" max="9991" width="15.7109375" style="120" customWidth="1"/>
    <col min="9992" max="9992" width="3.7109375" style="120" customWidth="1"/>
    <col min="9993" max="9993" width="15.7109375" style="120" customWidth="1"/>
    <col min="9994" max="9994" width="12.5703125" style="120" bestFit="1" customWidth="1"/>
    <col min="9995" max="10240" width="9.140625" style="120"/>
    <col min="10241" max="10241" width="9.140625" style="120" bestFit="1" customWidth="1"/>
    <col min="10242" max="10242" width="30.7109375" style="120" customWidth="1"/>
    <col min="10243" max="10244" width="15.7109375" style="120" customWidth="1"/>
    <col min="10245" max="10245" width="3.7109375" style="120" customWidth="1"/>
    <col min="10246" max="10247" width="15.7109375" style="120" customWidth="1"/>
    <col min="10248" max="10248" width="3.7109375" style="120" customWidth="1"/>
    <col min="10249" max="10249" width="15.7109375" style="120" customWidth="1"/>
    <col min="10250" max="10250" width="12.5703125" style="120" bestFit="1" customWidth="1"/>
    <col min="10251" max="10496" width="9.140625" style="120"/>
    <col min="10497" max="10497" width="9.140625" style="120" bestFit="1" customWidth="1"/>
    <col min="10498" max="10498" width="30.7109375" style="120" customWidth="1"/>
    <col min="10499" max="10500" width="15.7109375" style="120" customWidth="1"/>
    <col min="10501" max="10501" width="3.7109375" style="120" customWidth="1"/>
    <col min="10502" max="10503" width="15.7109375" style="120" customWidth="1"/>
    <col min="10504" max="10504" width="3.7109375" style="120" customWidth="1"/>
    <col min="10505" max="10505" width="15.7109375" style="120" customWidth="1"/>
    <col min="10506" max="10506" width="12.5703125" style="120" bestFit="1" customWidth="1"/>
    <col min="10507" max="10752" width="9.140625" style="120"/>
    <col min="10753" max="10753" width="9.140625" style="120" bestFit="1" customWidth="1"/>
    <col min="10754" max="10754" width="30.7109375" style="120" customWidth="1"/>
    <col min="10755" max="10756" width="15.7109375" style="120" customWidth="1"/>
    <col min="10757" max="10757" width="3.7109375" style="120" customWidth="1"/>
    <col min="10758" max="10759" width="15.7109375" style="120" customWidth="1"/>
    <col min="10760" max="10760" width="3.7109375" style="120" customWidth="1"/>
    <col min="10761" max="10761" width="15.7109375" style="120" customWidth="1"/>
    <col min="10762" max="10762" width="12.5703125" style="120" bestFit="1" customWidth="1"/>
    <col min="10763" max="11008" width="9.140625" style="120"/>
    <col min="11009" max="11009" width="9.140625" style="120" bestFit="1" customWidth="1"/>
    <col min="11010" max="11010" width="30.7109375" style="120" customWidth="1"/>
    <col min="11011" max="11012" width="15.7109375" style="120" customWidth="1"/>
    <col min="11013" max="11013" width="3.7109375" style="120" customWidth="1"/>
    <col min="11014" max="11015" width="15.7109375" style="120" customWidth="1"/>
    <col min="11016" max="11016" width="3.7109375" style="120" customWidth="1"/>
    <col min="11017" max="11017" width="15.7109375" style="120" customWidth="1"/>
    <col min="11018" max="11018" width="12.5703125" style="120" bestFit="1" customWidth="1"/>
    <col min="11019" max="11264" width="9.140625" style="120"/>
    <col min="11265" max="11265" width="9.140625" style="120" bestFit="1" customWidth="1"/>
    <col min="11266" max="11266" width="30.7109375" style="120" customWidth="1"/>
    <col min="11267" max="11268" width="15.7109375" style="120" customWidth="1"/>
    <col min="11269" max="11269" width="3.7109375" style="120" customWidth="1"/>
    <col min="11270" max="11271" width="15.7109375" style="120" customWidth="1"/>
    <col min="11272" max="11272" width="3.7109375" style="120" customWidth="1"/>
    <col min="11273" max="11273" width="15.7109375" style="120" customWidth="1"/>
    <col min="11274" max="11274" width="12.5703125" style="120" bestFit="1" customWidth="1"/>
    <col min="11275" max="11520" width="9.140625" style="120"/>
    <col min="11521" max="11521" width="9.140625" style="120" bestFit="1" customWidth="1"/>
    <col min="11522" max="11522" width="30.7109375" style="120" customWidth="1"/>
    <col min="11523" max="11524" width="15.7109375" style="120" customWidth="1"/>
    <col min="11525" max="11525" width="3.7109375" style="120" customWidth="1"/>
    <col min="11526" max="11527" width="15.7109375" style="120" customWidth="1"/>
    <col min="11528" max="11528" width="3.7109375" style="120" customWidth="1"/>
    <col min="11529" max="11529" width="15.7109375" style="120" customWidth="1"/>
    <col min="11530" max="11530" width="12.5703125" style="120" bestFit="1" customWidth="1"/>
    <col min="11531" max="11776" width="9.140625" style="120"/>
    <col min="11777" max="11777" width="9.140625" style="120" bestFit="1" customWidth="1"/>
    <col min="11778" max="11778" width="30.7109375" style="120" customWidth="1"/>
    <col min="11779" max="11780" width="15.7109375" style="120" customWidth="1"/>
    <col min="11781" max="11781" width="3.7109375" style="120" customWidth="1"/>
    <col min="11782" max="11783" width="15.7109375" style="120" customWidth="1"/>
    <col min="11784" max="11784" width="3.7109375" style="120" customWidth="1"/>
    <col min="11785" max="11785" width="15.7109375" style="120" customWidth="1"/>
    <col min="11786" max="11786" width="12.5703125" style="120" bestFit="1" customWidth="1"/>
    <col min="11787" max="12032" width="9.140625" style="120"/>
    <col min="12033" max="12033" width="9.140625" style="120" bestFit="1" customWidth="1"/>
    <col min="12034" max="12034" width="30.7109375" style="120" customWidth="1"/>
    <col min="12035" max="12036" width="15.7109375" style="120" customWidth="1"/>
    <col min="12037" max="12037" width="3.7109375" style="120" customWidth="1"/>
    <col min="12038" max="12039" width="15.7109375" style="120" customWidth="1"/>
    <col min="12040" max="12040" width="3.7109375" style="120" customWidth="1"/>
    <col min="12041" max="12041" width="15.7109375" style="120" customWidth="1"/>
    <col min="12042" max="12042" width="12.5703125" style="120" bestFit="1" customWidth="1"/>
    <col min="12043" max="12288" width="9.140625" style="120"/>
    <col min="12289" max="12289" width="9.140625" style="120" bestFit="1" customWidth="1"/>
    <col min="12290" max="12290" width="30.7109375" style="120" customWidth="1"/>
    <col min="12291" max="12292" width="15.7109375" style="120" customWidth="1"/>
    <col min="12293" max="12293" width="3.7109375" style="120" customWidth="1"/>
    <col min="12294" max="12295" width="15.7109375" style="120" customWidth="1"/>
    <col min="12296" max="12296" width="3.7109375" style="120" customWidth="1"/>
    <col min="12297" max="12297" width="15.7109375" style="120" customWidth="1"/>
    <col min="12298" max="12298" width="12.5703125" style="120" bestFit="1" customWidth="1"/>
    <col min="12299" max="12544" width="9.140625" style="120"/>
    <col min="12545" max="12545" width="9.140625" style="120" bestFit="1" customWidth="1"/>
    <col min="12546" max="12546" width="30.7109375" style="120" customWidth="1"/>
    <col min="12547" max="12548" width="15.7109375" style="120" customWidth="1"/>
    <col min="12549" max="12549" width="3.7109375" style="120" customWidth="1"/>
    <col min="12550" max="12551" width="15.7109375" style="120" customWidth="1"/>
    <col min="12552" max="12552" width="3.7109375" style="120" customWidth="1"/>
    <col min="12553" max="12553" width="15.7109375" style="120" customWidth="1"/>
    <col min="12554" max="12554" width="12.5703125" style="120" bestFit="1" customWidth="1"/>
    <col min="12555" max="12800" width="9.140625" style="120"/>
    <col min="12801" max="12801" width="9.140625" style="120" bestFit="1" customWidth="1"/>
    <col min="12802" max="12802" width="30.7109375" style="120" customWidth="1"/>
    <col min="12803" max="12804" width="15.7109375" style="120" customWidth="1"/>
    <col min="12805" max="12805" width="3.7109375" style="120" customWidth="1"/>
    <col min="12806" max="12807" width="15.7109375" style="120" customWidth="1"/>
    <col min="12808" max="12808" width="3.7109375" style="120" customWidth="1"/>
    <col min="12809" max="12809" width="15.7109375" style="120" customWidth="1"/>
    <col min="12810" max="12810" width="12.5703125" style="120" bestFit="1" customWidth="1"/>
    <col min="12811" max="13056" width="9.140625" style="120"/>
    <col min="13057" max="13057" width="9.140625" style="120" bestFit="1" customWidth="1"/>
    <col min="13058" max="13058" width="30.7109375" style="120" customWidth="1"/>
    <col min="13059" max="13060" width="15.7109375" style="120" customWidth="1"/>
    <col min="13061" max="13061" width="3.7109375" style="120" customWidth="1"/>
    <col min="13062" max="13063" width="15.7109375" style="120" customWidth="1"/>
    <col min="13064" max="13064" width="3.7109375" style="120" customWidth="1"/>
    <col min="13065" max="13065" width="15.7109375" style="120" customWidth="1"/>
    <col min="13066" max="13066" width="12.5703125" style="120" bestFit="1" customWidth="1"/>
    <col min="13067" max="13312" width="9.140625" style="120"/>
    <col min="13313" max="13313" width="9.140625" style="120" bestFit="1" customWidth="1"/>
    <col min="13314" max="13314" width="30.7109375" style="120" customWidth="1"/>
    <col min="13315" max="13316" width="15.7109375" style="120" customWidth="1"/>
    <col min="13317" max="13317" width="3.7109375" style="120" customWidth="1"/>
    <col min="13318" max="13319" width="15.7109375" style="120" customWidth="1"/>
    <col min="13320" max="13320" width="3.7109375" style="120" customWidth="1"/>
    <col min="13321" max="13321" width="15.7109375" style="120" customWidth="1"/>
    <col min="13322" max="13322" width="12.5703125" style="120" bestFit="1" customWidth="1"/>
    <col min="13323" max="13568" width="9.140625" style="120"/>
    <col min="13569" max="13569" width="9.140625" style="120" bestFit="1" customWidth="1"/>
    <col min="13570" max="13570" width="30.7109375" style="120" customWidth="1"/>
    <col min="13571" max="13572" width="15.7109375" style="120" customWidth="1"/>
    <col min="13573" max="13573" width="3.7109375" style="120" customWidth="1"/>
    <col min="13574" max="13575" width="15.7109375" style="120" customWidth="1"/>
    <col min="13576" max="13576" width="3.7109375" style="120" customWidth="1"/>
    <col min="13577" max="13577" width="15.7109375" style="120" customWidth="1"/>
    <col min="13578" max="13578" width="12.5703125" style="120" bestFit="1" customWidth="1"/>
    <col min="13579" max="13824" width="9.140625" style="120"/>
    <col min="13825" max="13825" width="9.140625" style="120" bestFit="1" customWidth="1"/>
    <col min="13826" max="13826" width="30.7109375" style="120" customWidth="1"/>
    <col min="13827" max="13828" width="15.7109375" style="120" customWidth="1"/>
    <col min="13829" max="13829" width="3.7109375" style="120" customWidth="1"/>
    <col min="13830" max="13831" width="15.7109375" style="120" customWidth="1"/>
    <col min="13832" max="13832" width="3.7109375" style="120" customWidth="1"/>
    <col min="13833" max="13833" width="15.7109375" style="120" customWidth="1"/>
    <col min="13834" max="13834" width="12.5703125" style="120" bestFit="1" customWidth="1"/>
    <col min="13835" max="14080" width="9.140625" style="120"/>
    <col min="14081" max="14081" width="9.140625" style="120" bestFit="1" customWidth="1"/>
    <col min="14082" max="14082" width="30.7109375" style="120" customWidth="1"/>
    <col min="14083" max="14084" width="15.7109375" style="120" customWidth="1"/>
    <col min="14085" max="14085" width="3.7109375" style="120" customWidth="1"/>
    <col min="14086" max="14087" width="15.7109375" style="120" customWidth="1"/>
    <col min="14088" max="14088" width="3.7109375" style="120" customWidth="1"/>
    <col min="14089" max="14089" width="15.7109375" style="120" customWidth="1"/>
    <col min="14090" max="14090" width="12.5703125" style="120" bestFit="1" customWidth="1"/>
    <col min="14091" max="14336" width="9.140625" style="120"/>
    <col min="14337" max="14337" width="9.140625" style="120" bestFit="1" customWidth="1"/>
    <col min="14338" max="14338" width="30.7109375" style="120" customWidth="1"/>
    <col min="14339" max="14340" width="15.7109375" style="120" customWidth="1"/>
    <col min="14341" max="14341" width="3.7109375" style="120" customWidth="1"/>
    <col min="14342" max="14343" width="15.7109375" style="120" customWidth="1"/>
    <col min="14344" max="14344" width="3.7109375" style="120" customWidth="1"/>
    <col min="14345" max="14345" width="15.7109375" style="120" customWidth="1"/>
    <col min="14346" max="14346" width="12.5703125" style="120" bestFit="1" customWidth="1"/>
    <col min="14347" max="14592" width="9.140625" style="120"/>
    <col min="14593" max="14593" width="9.140625" style="120" bestFit="1" customWidth="1"/>
    <col min="14594" max="14594" width="30.7109375" style="120" customWidth="1"/>
    <col min="14595" max="14596" width="15.7109375" style="120" customWidth="1"/>
    <col min="14597" max="14597" width="3.7109375" style="120" customWidth="1"/>
    <col min="14598" max="14599" width="15.7109375" style="120" customWidth="1"/>
    <col min="14600" max="14600" width="3.7109375" style="120" customWidth="1"/>
    <col min="14601" max="14601" width="15.7109375" style="120" customWidth="1"/>
    <col min="14602" max="14602" width="12.5703125" style="120" bestFit="1" customWidth="1"/>
    <col min="14603" max="14848" width="9.140625" style="120"/>
    <col min="14849" max="14849" width="9.140625" style="120" bestFit="1" customWidth="1"/>
    <col min="14850" max="14850" width="30.7109375" style="120" customWidth="1"/>
    <col min="14851" max="14852" width="15.7109375" style="120" customWidth="1"/>
    <col min="14853" max="14853" width="3.7109375" style="120" customWidth="1"/>
    <col min="14854" max="14855" width="15.7109375" style="120" customWidth="1"/>
    <col min="14856" max="14856" width="3.7109375" style="120" customWidth="1"/>
    <col min="14857" max="14857" width="15.7109375" style="120" customWidth="1"/>
    <col min="14858" max="14858" width="12.5703125" style="120" bestFit="1" customWidth="1"/>
    <col min="14859" max="15104" width="9.140625" style="120"/>
    <col min="15105" max="15105" width="9.140625" style="120" bestFit="1" customWidth="1"/>
    <col min="15106" max="15106" width="30.7109375" style="120" customWidth="1"/>
    <col min="15107" max="15108" width="15.7109375" style="120" customWidth="1"/>
    <col min="15109" max="15109" width="3.7109375" style="120" customWidth="1"/>
    <col min="15110" max="15111" width="15.7109375" style="120" customWidth="1"/>
    <col min="15112" max="15112" width="3.7109375" style="120" customWidth="1"/>
    <col min="15113" max="15113" width="15.7109375" style="120" customWidth="1"/>
    <col min="15114" max="15114" width="12.5703125" style="120" bestFit="1" customWidth="1"/>
    <col min="15115" max="15360" width="9.140625" style="120"/>
    <col min="15361" max="15361" width="9.140625" style="120" bestFit="1" customWidth="1"/>
    <col min="15362" max="15362" width="30.7109375" style="120" customWidth="1"/>
    <col min="15363" max="15364" width="15.7109375" style="120" customWidth="1"/>
    <col min="15365" max="15365" width="3.7109375" style="120" customWidth="1"/>
    <col min="15366" max="15367" width="15.7109375" style="120" customWidth="1"/>
    <col min="15368" max="15368" width="3.7109375" style="120" customWidth="1"/>
    <col min="15369" max="15369" width="15.7109375" style="120" customWidth="1"/>
    <col min="15370" max="15370" width="12.5703125" style="120" bestFit="1" customWidth="1"/>
    <col min="15371" max="15616" width="9.140625" style="120"/>
    <col min="15617" max="15617" width="9.140625" style="120" bestFit="1" customWidth="1"/>
    <col min="15618" max="15618" width="30.7109375" style="120" customWidth="1"/>
    <col min="15619" max="15620" width="15.7109375" style="120" customWidth="1"/>
    <col min="15621" max="15621" width="3.7109375" style="120" customWidth="1"/>
    <col min="15622" max="15623" width="15.7109375" style="120" customWidth="1"/>
    <col min="15624" max="15624" width="3.7109375" style="120" customWidth="1"/>
    <col min="15625" max="15625" width="15.7109375" style="120" customWidth="1"/>
    <col min="15626" max="15626" width="12.5703125" style="120" bestFit="1" customWidth="1"/>
    <col min="15627" max="15872" width="9.140625" style="120"/>
    <col min="15873" max="15873" width="9.140625" style="120" bestFit="1" customWidth="1"/>
    <col min="15874" max="15874" width="30.7109375" style="120" customWidth="1"/>
    <col min="15875" max="15876" width="15.7109375" style="120" customWidth="1"/>
    <col min="15877" max="15877" width="3.7109375" style="120" customWidth="1"/>
    <col min="15878" max="15879" width="15.7109375" style="120" customWidth="1"/>
    <col min="15880" max="15880" width="3.7109375" style="120" customWidth="1"/>
    <col min="15881" max="15881" width="15.7109375" style="120" customWidth="1"/>
    <col min="15882" max="15882" width="12.5703125" style="120" bestFit="1" customWidth="1"/>
    <col min="15883" max="16128" width="9.140625" style="120"/>
    <col min="16129" max="16129" width="9.140625" style="120" bestFit="1" customWidth="1"/>
    <col min="16130" max="16130" width="30.7109375" style="120" customWidth="1"/>
    <col min="16131" max="16132" width="15.7109375" style="120" customWidth="1"/>
    <col min="16133" max="16133" width="3.7109375" style="120" customWidth="1"/>
    <col min="16134" max="16135" width="15.7109375" style="120" customWidth="1"/>
    <col min="16136" max="16136" width="3.7109375" style="120" customWidth="1"/>
    <col min="16137" max="16137" width="15.7109375" style="120" customWidth="1"/>
    <col min="16138" max="16138" width="12.5703125" style="120" bestFit="1" customWidth="1"/>
    <col min="16139" max="16384" width="9.140625" style="120"/>
  </cols>
  <sheetData>
    <row r="2" spans="1:9" x14ac:dyDescent="0.25">
      <c r="E2" s="123" t="s">
        <v>112</v>
      </c>
    </row>
    <row r="4" spans="1:9" ht="30" x14ac:dyDescent="0.25">
      <c r="B4" s="127" t="s">
        <v>81</v>
      </c>
      <c r="C4" s="128" t="s">
        <v>82</v>
      </c>
      <c r="D4" s="122" t="s">
        <v>83</v>
      </c>
      <c r="F4" s="129" t="s">
        <v>84</v>
      </c>
      <c r="G4" s="130" t="s">
        <v>85</v>
      </c>
      <c r="I4" s="131" t="s">
        <v>86</v>
      </c>
    </row>
    <row r="5" spans="1:9" x14ac:dyDescent="0.25">
      <c r="A5" s="120" t="s">
        <v>87</v>
      </c>
      <c r="B5" s="120" t="s">
        <v>88</v>
      </c>
      <c r="C5" s="121">
        <v>4</v>
      </c>
      <c r="D5" s="122">
        <v>570</v>
      </c>
      <c r="F5" s="124">
        <v>11400</v>
      </c>
      <c r="G5" s="125">
        <f>F5/38/15</f>
        <v>20</v>
      </c>
      <c r="I5" s="126">
        <f>F5*C5</f>
        <v>45600</v>
      </c>
    </row>
    <row r="6" spans="1:9" x14ac:dyDescent="0.25">
      <c r="A6" s="120" t="s">
        <v>87</v>
      </c>
      <c r="B6" s="120" t="s">
        <v>89</v>
      </c>
      <c r="C6" s="121">
        <v>0.15</v>
      </c>
      <c r="D6" s="122">
        <v>570</v>
      </c>
      <c r="F6" s="124">
        <v>0</v>
      </c>
      <c r="G6" s="125">
        <f>F6/38/15</f>
        <v>0</v>
      </c>
      <c r="I6" s="126">
        <f>F6*C6</f>
        <v>0</v>
      </c>
    </row>
    <row r="7" spans="1:9" x14ac:dyDescent="0.25">
      <c r="A7" s="120" t="s">
        <v>87</v>
      </c>
      <c r="B7" s="120" t="s">
        <v>90</v>
      </c>
      <c r="C7" s="121">
        <v>0.1</v>
      </c>
      <c r="D7" s="122">
        <v>570</v>
      </c>
      <c r="F7" s="124">
        <v>11400</v>
      </c>
      <c r="G7" s="125">
        <f>F7/38/15</f>
        <v>20</v>
      </c>
      <c r="I7" s="126">
        <f>F7*C7</f>
        <v>1140</v>
      </c>
    </row>
    <row r="10" spans="1:9" ht="30" x14ac:dyDescent="0.25">
      <c r="B10" s="127" t="s">
        <v>81</v>
      </c>
      <c r="C10" s="128" t="s">
        <v>82</v>
      </c>
      <c r="D10" s="122" t="s">
        <v>83</v>
      </c>
      <c r="F10" s="129" t="s">
        <v>91</v>
      </c>
      <c r="G10" s="130" t="s">
        <v>85</v>
      </c>
      <c r="I10" s="131" t="s">
        <v>86</v>
      </c>
    </row>
    <row r="11" spans="1:9" x14ac:dyDescent="0.25">
      <c r="A11" s="120" t="s">
        <v>87</v>
      </c>
      <c r="B11" s="120" t="s">
        <v>88</v>
      </c>
      <c r="C11" s="121">
        <v>4</v>
      </c>
      <c r="D11" s="122">
        <v>570</v>
      </c>
      <c r="F11" s="124">
        <v>7410</v>
      </c>
      <c r="G11" s="125">
        <f>F11/38/15</f>
        <v>13</v>
      </c>
      <c r="I11" s="126">
        <f>F11*C11</f>
        <v>29640</v>
      </c>
    </row>
    <row r="12" spans="1:9" x14ac:dyDescent="0.25">
      <c r="A12" s="120" t="s">
        <v>87</v>
      </c>
      <c r="B12" s="120" t="s">
        <v>89</v>
      </c>
      <c r="C12" s="121">
        <v>0.15</v>
      </c>
      <c r="D12" s="122">
        <v>570</v>
      </c>
      <c r="F12" s="124">
        <v>0</v>
      </c>
      <c r="G12" s="125">
        <f>F12/38/15</f>
        <v>0</v>
      </c>
      <c r="I12" s="126">
        <f>F12*C12</f>
        <v>0</v>
      </c>
    </row>
    <row r="13" spans="1:9" x14ac:dyDescent="0.25">
      <c r="A13" s="120" t="s">
        <v>87</v>
      </c>
      <c r="B13" s="120" t="s">
        <v>90</v>
      </c>
      <c r="C13" s="121">
        <v>0.1</v>
      </c>
      <c r="D13" s="122">
        <v>570</v>
      </c>
      <c r="F13" s="124">
        <v>7410</v>
      </c>
      <c r="G13" s="125">
        <f>F13/38/15</f>
        <v>13</v>
      </c>
      <c r="I13" s="126">
        <f>F13*C13</f>
        <v>741</v>
      </c>
    </row>
    <row r="16" spans="1:9" ht="30" x14ac:dyDescent="0.25">
      <c r="B16" s="127" t="s">
        <v>81</v>
      </c>
      <c r="C16" s="128" t="s">
        <v>82</v>
      </c>
      <c r="D16" s="122" t="s">
        <v>83</v>
      </c>
      <c r="F16" s="129" t="s">
        <v>92</v>
      </c>
      <c r="G16" s="130" t="s">
        <v>85</v>
      </c>
      <c r="I16" s="131" t="s">
        <v>86</v>
      </c>
    </row>
    <row r="17" spans="1:10" x14ac:dyDescent="0.25">
      <c r="A17" s="120" t="s">
        <v>87</v>
      </c>
      <c r="B17" s="120" t="s">
        <v>88</v>
      </c>
      <c r="C17" s="121">
        <v>4</v>
      </c>
      <c r="D17" s="122">
        <v>570</v>
      </c>
      <c r="F17" s="124">
        <v>14820</v>
      </c>
      <c r="G17" s="125">
        <f>F17/38/15</f>
        <v>26</v>
      </c>
      <c r="I17" s="126">
        <f>F17*C17</f>
        <v>59280</v>
      </c>
    </row>
    <row r="18" spans="1:10" x14ac:dyDescent="0.25">
      <c r="A18" s="120" t="s">
        <v>87</v>
      </c>
      <c r="B18" s="120" t="s">
        <v>89</v>
      </c>
      <c r="C18" s="121">
        <v>0.15</v>
      </c>
      <c r="D18" s="122">
        <v>570</v>
      </c>
      <c r="F18" s="124">
        <v>0</v>
      </c>
      <c r="G18" s="125">
        <f>F18/38/15</f>
        <v>0</v>
      </c>
      <c r="I18" s="126">
        <f>F18*C18</f>
        <v>0</v>
      </c>
    </row>
    <row r="19" spans="1:10" x14ac:dyDescent="0.25">
      <c r="A19" s="120" t="s">
        <v>87</v>
      </c>
      <c r="B19" s="120" t="s">
        <v>90</v>
      </c>
      <c r="C19" s="121">
        <v>0.1</v>
      </c>
      <c r="D19" s="122">
        <v>570</v>
      </c>
      <c r="F19" s="124">
        <v>14820</v>
      </c>
      <c r="G19" s="125">
        <f>F19/38/15</f>
        <v>26</v>
      </c>
      <c r="I19" s="126">
        <f>F19*C19</f>
        <v>1482</v>
      </c>
    </row>
    <row r="22" spans="1:10" ht="30" x14ac:dyDescent="0.25">
      <c r="B22" s="132" t="s">
        <v>81</v>
      </c>
      <c r="C22" s="133" t="s">
        <v>82</v>
      </c>
      <c r="D22" s="134" t="s">
        <v>83</v>
      </c>
      <c r="E22" s="135"/>
      <c r="F22" s="136" t="s">
        <v>93</v>
      </c>
      <c r="G22" s="137" t="s">
        <v>85</v>
      </c>
      <c r="H22" s="135"/>
      <c r="I22" s="138" t="s">
        <v>86</v>
      </c>
    </row>
    <row r="23" spans="1:10" x14ac:dyDescent="0.25">
      <c r="B23" s="135" t="s">
        <v>88</v>
      </c>
      <c r="C23" s="139">
        <v>4</v>
      </c>
      <c r="D23" s="134">
        <v>570</v>
      </c>
      <c r="E23" s="135"/>
      <c r="F23" s="140">
        <f>F5+F11+F17</f>
        <v>33630</v>
      </c>
      <c r="G23" s="141">
        <f>F23/38/15/3</f>
        <v>19.666666666666668</v>
      </c>
      <c r="H23" s="135"/>
      <c r="I23" s="142">
        <f>SUM(I5+I11+I17)/3</f>
        <v>44840</v>
      </c>
    </row>
    <row r="24" spans="1:10" x14ac:dyDescent="0.25">
      <c r="B24" s="135" t="s">
        <v>89</v>
      </c>
      <c r="C24" s="139">
        <v>0.15</v>
      </c>
      <c r="D24" s="134">
        <v>570</v>
      </c>
      <c r="E24" s="135"/>
      <c r="F24" s="140">
        <f>F6+F12+F18</f>
        <v>0</v>
      </c>
      <c r="G24" s="141">
        <f>SUM(G6+G12+G18)/3</f>
        <v>0</v>
      </c>
      <c r="H24" s="135"/>
      <c r="I24" s="142">
        <f>SUM(I6+I12+I18)/3</f>
        <v>0</v>
      </c>
    </row>
    <row r="25" spans="1:10" x14ac:dyDescent="0.25">
      <c r="B25" s="135" t="s">
        <v>90</v>
      </c>
      <c r="C25" s="139">
        <v>0.1</v>
      </c>
      <c r="D25" s="134">
        <v>570</v>
      </c>
      <c r="E25" s="135"/>
      <c r="F25" s="140">
        <f>F7+F13+F19</f>
        <v>33630</v>
      </c>
      <c r="G25" s="141">
        <f>SUM(G7+G13+G19)/3</f>
        <v>19.666666666666668</v>
      </c>
      <c r="H25" s="135"/>
      <c r="I25" s="142">
        <f>SUM(I7+I13+I19)/3</f>
        <v>1121</v>
      </c>
    </row>
    <row r="28" spans="1:10" x14ac:dyDescent="0.25">
      <c r="A28" s="143"/>
      <c r="B28" s="143"/>
      <c r="C28" s="144"/>
      <c r="D28" s="145"/>
      <c r="E28" s="143"/>
      <c r="F28" s="146"/>
      <c r="G28" s="147"/>
      <c r="H28" s="143"/>
      <c r="I28" s="148"/>
    </row>
    <row r="29" spans="1:10" x14ac:dyDescent="0.25">
      <c r="A29" s="143"/>
      <c r="B29" s="143"/>
      <c r="C29" s="144"/>
      <c r="D29" s="145"/>
      <c r="E29" s="149" t="s">
        <v>113</v>
      </c>
      <c r="F29" s="146"/>
      <c r="G29" s="147"/>
      <c r="H29" s="143"/>
      <c r="I29" s="148"/>
    </row>
    <row r="30" spans="1:10" x14ac:dyDescent="0.25">
      <c r="A30" s="143"/>
      <c r="B30" s="143"/>
      <c r="C30" s="144"/>
      <c r="D30" s="145"/>
      <c r="E30" s="143"/>
      <c r="F30" s="146"/>
      <c r="G30" s="147"/>
      <c r="H30" s="143"/>
      <c r="I30" s="148"/>
    </row>
    <row r="31" spans="1:10" ht="30" x14ac:dyDescent="0.25">
      <c r="A31" s="143"/>
      <c r="B31" s="150" t="s">
        <v>81</v>
      </c>
      <c r="C31" s="151" t="s">
        <v>82</v>
      </c>
      <c r="D31" s="145" t="s">
        <v>83</v>
      </c>
      <c r="E31" s="143"/>
      <c r="F31" s="152" t="s">
        <v>84</v>
      </c>
      <c r="G31" s="153" t="s">
        <v>85</v>
      </c>
      <c r="H31" s="143"/>
      <c r="I31" s="154" t="s">
        <v>86</v>
      </c>
    </row>
    <row r="32" spans="1:10" x14ac:dyDescent="0.25">
      <c r="A32" s="143" t="s">
        <v>87</v>
      </c>
      <c r="B32" s="143" t="s">
        <v>88</v>
      </c>
      <c r="C32" s="144">
        <v>4</v>
      </c>
      <c r="D32" s="145">
        <v>570</v>
      </c>
      <c r="E32" s="143"/>
      <c r="F32" s="146">
        <f>G32*38*15</f>
        <v>16530</v>
      </c>
      <c r="G32" s="155">
        <v>29</v>
      </c>
      <c r="H32" s="143"/>
      <c r="I32" s="148">
        <f>F32*C32</f>
        <v>66120</v>
      </c>
      <c r="J32" s="126">
        <f>I32-I5</f>
        <v>20520</v>
      </c>
    </row>
    <row r="33" spans="1:10" x14ac:dyDescent="0.25">
      <c r="A33" s="156" t="s">
        <v>94</v>
      </c>
      <c r="B33" s="156" t="s">
        <v>88</v>
      </c>
      <c r="C33" s="157">
        <v>4</v>
      </c>
      <c r="D33" s="158">
        <v>570</v>
      </c>
      <c r="E33" s="159"/>
      <c r="F33" s="160">
        <f>G33*38*15</f>
        <v>5700</v>
      </c>
      <c r="G33" s="161">
        <v>10</v>
      </c>
      <c r="H33" s="159"/>
      <c r="I33" s="162">
        <f>F33*C33</f>
        <v>22800</v>
      </c>
      <c r="J33" s="126"/>
    </row>
    <row r="34" spans="1:10" x14ac:dyDescent="0.25">
      <c r="A34" s="143" t="s">
        <v>87</v>
      </c>
      <c r="B34" s="143" t="s">
        <v>89</v>
      </c>
      <c r="C34" s="144">
        <v>0.15</v>
      </c>
      <c r="D34" s="145">
        <v>570</v>
      </c>
      <c r="E34" s="143"/>
      <c r="F34" s="146">
        <f>G34*38*15</f>
        <v>0</v>
      </c>
      <c r="G34" s="147">
        <v>0</v>
      </c>
      <c r="H34" s="143"/>
      <c r="I34" s="148">
        <f>F34*C34</f>
        <v>0</v>
      </c>
    </row>
    <row r="35" spans="1:10" x14ac:dyDescent="0.25">
      <c r="A35" s="143" t="s">
        <v>87</v>
      </c>
      <c r="B35" s="143" t="s">
        <v>90</v>
      </c>
      <c r="C35" s="144">
        <v>0.1</v>
      </c>
      <c r="D35" s="145">
        <v>570</v>
      </c>
      <c r="E35" s="143"/>
      <c r="F35" s="146">
        <f>G35*38*15</f>
        <v>16530</v>
      </c>
      <c r="G35" s="155">
        <v>29</v>
      </c>
      <c r="H35" s="143"/>
      <c r="I35" s="148">
        <f>F35*C35</f>
        <v>1653</v>
      </c>
    </row>
    <row r="36" spans="1:10" x14ac:dyDescent="0.25">
      <c r="A36" s="143"/>
      <c r="B36" s="143"/>
      <c r="C36" s="144"/>
      <c r="D36" s="145"/>
      <c r="E36" s="143"/>
      <c r="F36" s="146"/>
      <c r="G36" s="147"/>
      <c r="H36" s="143"/>
      <c r="I36" s="148"/>
    </row>
    <row r="37" spans="1:10" x14ac:dyDescent="0.25">
      <c r="A37" s="143"/>
      <c r="B37" s="143"/>
      <c r="C37" s="144"/>
      <c r="D37" s="145"/>
      <c r="E37" s="143"/>
      <c r="F37" s="146"/>
      <c r="G37" s="147"/>
      <c r="H37" s="143"/>
      <c r="I37" s="148"/>
    </row>
    <row r="38" spans="1:10" ht="30" x14ac:dyDescent="0.25">
      <c r="A38" s="143"/>
      <c r="B38" s="150" t="s">
        <v>81</v>
      </c>
      <c r="C38" s="151" t="s">
        <v>82</v>
      </c>
      <c r="D38" s="145" t="s">
        <v>83</v>
      </c>
      <c r="E38" s="143"/>
      <c r="F38" s="152" t="s">
        <v>91</v>
      </c>
      <c r="G38" s="153" t="s">
        <v>85</v>
      </c>
      <c r="H38" s="143"/>
      <c r="I38" s="154" t="s">
        <v>86</v>
      </c>
    </row>
    <row r="39" spans="1:10" x14ac:dyDescent="0.25">
      <c r="A39" s="143" t="s">
        <v>87</v>
      </c>
      <c r="B39" s="143" t="s">
        <v>88</v>
      </c>
      <c r="C39" s="144">
        <v>4</v>
      </c>
      <c r="D39" s="145">
        <v>570</v>
      </c>
      <c r="E39" s="143"/>
      <c r="F39" s="146">
        <f>G39*38*15</f>
        <v>16530</v>
      </c>
      <c r="G39" s="155">
        <v>29</v>
      </c>
      <c r="H39" s="143"/>
      <c r="I39" s="148">
        <f>F39*C39</f>
        <v>66120</v>
      </c>
      <c r="J39" s="126">
        <f>I39-I11</f>
        <v>36480</v>
      </c>
    </row>
    <row r="40" spans="1:10" x14ac:dyDescent="0.25">
      <c r="A40" s="159" t="s">
        <v>94</v>
      </c>
      <c r="B40" s="159" t="s">
        <v>88</v>
      </c>
      <c r="C40" s="163">
        <v>4</v>
      </c>
      <c r="D40" s="164">
        <v>570</v>
      </c>
      <c r="E40" s="159"/>
      <c r="F40" s="165">
        <f>G40*38*15</f>
        <v>5700</v>
      </c>
      <c r="G40" s="166">
        <v>10</v>
      </c>
      <c r="H40" s="159"/>
      <c r="I40" s="167">
        <f>F40*C40</f>
        <v>22800</v>
      </c>
    </row>
    <row r="41" spans="1:10" x14ac:dyDescent="0.25">
      <c r="A41" s="143" t="s">
        <v>87</v>
      </c>
      <c r="B41" s="143" t="s">
        <v>89</v>
      </c>
      <c r="C41" s="144">
        <v>0.15</v>
      </c>
      <c r="D41" s="145">
        <v>570</v>
      </c>
      <c r="E41" s="143"/>
      <c r="F41" s="146">
        <f>G41*38*15</f>
        <v>0</v>
      </c>
      <c r="G41" s="147">
        <v>0</v>
      </c>
      <c r="H41" s="143"/>
      <c r="I41" s="148">
        <f>F41*C41</f>
        <v>0</v>
      </c>
    </row>
    <row r="42" spans="1:10" x14ac:dyDescent="0.25">
      <c r="A42" s="143" t="s">
        <v>87</v>
      </c>
      <c r="B42" s="143" t="s">
        <v>90</v>
      </c>
      <c r="C42" s="144">
        <v>0.1</v>
      </c>
      <c r="D42" s="145">
        <v>570</v>
      </c>
      <c r="E42" s="143"/>
      <c r="F42" s="146">
        <f>G42*38*15</f>
        <v>14820</v>
      </c>
      <c r="G42" s="155">
        <v>26</v>
      </c>
      <c r="H42" s="143"/>
      <c r="I42" s="148">
        <f>F42*C42</f>
        <v>1482</v>
      </c>
    </row>
    <row r="43" spans="1:10" x14ac:dyDescent="0.25">
      <c r="A43" s="143"/>
      <c r="B43" s="143"/>
      <c r="C43" s="144"/>
      <c r="D43" s="145"/>
      <c r="E43" s="143"/>
      <c r="F43" s="146"/>
      <c r="G43" s="147"/>
      <c r="H43" s="143"/>
      <c r="I43" s="148"/>
    </row>
    <row r="44" spans="1:10" x14ac:dyDescent="0.25">
      <c r="A44" s="143"/>
      <c r="B44" s="143"/>
      <c r="C44" s="144"/>
      <c r="D44" s="145"/>
      <c r="E44" s="143"/>
      <c r="F44" s="146"/>
      <c r="G44" s="147"/>
      <c r="H44" s="143"/>
      <c r="I44" s="148"/>
    </row>
    <row r="45" spans="1:10" ht="30" x14ac:dyDescent="0.25">
      <c r="A45" s="143"/>
      <c r="B45" s="150" t="s">
        <v>81</v>
      </c>
      <c r="C45" s="151" t="s">
        <v>82</v>
      </c>
      <c r="D45" s="145" t="s">
        <v>83</v>
      </c>
      <c r="E45" s="143"/>
      <c r="F45" s="152" t="s">
        <v>92</v>
      </c>
      <c r="G45" s="153" t="s">
        <v>85</v>
      </c>
      <c r="H45" s="143"/>
      <c r="I45" s="154" t="s">
        <v>86</v>
      </c>
    </row>
    <row r="46" spans="1:10" x14ac:dyDescent="0.25">
      <c r="A46" s="143" t="s">
        <v>87</v>
      </c>
      <c r="B46" s="143" t="s">
        <v>88</v>
      </c>
      <c r="C46" s="144">
        <v>4</v>
      </c>
      <c r="D46" s="145">
        <v>570</v>
      </c>
      <c r="E46" s="143"/>
      <c r="F46" s="146">
        <f>G46*38*15</f>
        <v>17670</v>
      </c>
      <c r="G46" s="155">
        <v>31</v>
      </c>
      <c r="H46" s="143"/>
      <c r="I46" s="148">
        <f>F46*C46</f>
        <v>70680</v>
      </c>
      <c r="J46" s="126">
        <f>I46-I17</f>
        <v>11400</v>
      </c>
    </row>
    <row r="47" spans="1:10" x14ac:dyDescent="0.25">
      <c r="A47" s="159" t="s">
        <v>94</v>
      </c>
      <c r="B47" s="159" t="s">
        <v>88</v>
      </c>
      <c r="C47" s="163">
        <v>4</v>
      </c>
      <c r="D47" s="164">
        <v>570</v>
      </c>
      <c r="E47" s="159"/>
      <c r="F47" s="165">
        <f>G47*38*15</f>
        <v>7410</v>
      </c>
      <c r="G47" s="166">
        <v>13</v>
      </c>
      <c r="H47" s="159"/>
      <c r="I47" s="167">
        <f>F47*C47</f>
        <v>29640</v>
      </c>
    </row>
    <row r="48" spans="1:10" x14ac:dyDescent="0.25">
      <c r="A48" s="143" t="s">
        <v>87</v>
      </c>
      <c r="B48" s="143" t="s">
        <v>89</v>
      </c>
      <c r="C48" s="144">
        <v>0.15</v>
      </c>
      <c r="D48" s="145">
        <v>570</v>
      </c>
      <c r="E48" s="143"/>
      <c r="F48" s="146">
        <f>G48*38*15</f>
        <v>0</v>
      </c>
      <c r="G48" s="147">
        <v>0</v>
      </c>
      <c r="H48" s="143"/>
      <c r="I48" s="148">
        <f>F48*C48</f>
        <v>0</v>
      </c>
    </row>
    <row r="49" spans="1:9" x14ac:dyDescent="0.25">
      <c r="A49" s="143" t="s">
        <v>87</v>
      </c>
      <c r="B49" s="143" t="s">
        <v>90</v>
      </c>
      <c r="C49" s="144">
        <v>0.1</v>
      </c>
      <c r="D49" s="145">
        <v>570</v>
      </c>
      <c r="E49" s="143"/>
      <c r="F49" s="146">
        <f>G49*38*15</f>
        <v>17670</v>
      </c>
      <c r="G49" s="155">
        <v>31</v>
      </c>
      <c r="H49" s="143"/>
      <c r="I49" s="148">
        <f>F49*C49</f>
        <v>1767</v>
      </c>
    </row>
    <row r="50" spans="1:9" x14ac:dyDescent="0.25">
      <c r="A50" s="143"/>
      <c r="B50" s="143"/>
      <c r="C50" s="144"/>
      <c r="D50" s="145"/>
      <c r="E50" s="143"/>
      <c r="F50" s="146"/>
      <c r="G50" s="147"/>
      <c r="H50" s="143"/>
      <c r="I50" s="148"/>
    </row>
    <row r="51" spans="1:9" x14ac:dyDescent="0.25">
      <c r="A51" s="143"/>
      <c r="B51" s="143"/>
      <c r="C51" s="144"/>
      <c r="D51" s="145"/>
      <c r="E51" s="143"/>
      <c r="F51" s="146"/>
      <c r="G51" s="147"/>
      <c r="H51" s="143"/>
      <c r="I51" s="148"/>
    </row>
    <row r="52" spans="1:9" ht="30" x14ac:dyDescent="0.25">
      <c r="A52" s="143"/>
      <c r="B52" s="168" t="s">
        <v>81</v>
      </c>
      <c r="C52" s="169" t="s">
        <v>82</v>
      </c>
      <c r="D52" s="170" t="s">
        <v>83</v>
      </c>
      <c r="E52" s="171"/>
      <c r="F52" s="172" t="s">
        <v>93</v>
      </c>
      <c r="G52" s="173" t="s">
        <v>85</v>
      </c>
      <c r="H52" s="171"/>
      <c r="I52" s="174" t="s">
        <v>86</v>
      </c>
    </row>
    <row r="53" spans="1:9" x14ac:dyDescent="0.25">
      <c r="A53" s="143" t="s">
        <v>87</v>
      </c>
      <c r="B53" s="171" t="s">
        <v>88</v>
      </c>
      <c r="C53" s="175">
        <v>4</v>
      </c>
      <c r="D53" s="170">
        <v>570</v>
      </c>
      <c r="E53" s="171"/>
      <c r="F53" s="176">
        <f>F32+F39+F46</f>
        <v>50730</v>
      </c>
      <c r="G53" s="177">
        <f>SUM(G32+G39+G46)/3</f>
        <v>29.666666666666668</v>
      </c>
      <c r="H53" s="171"/>
      <c r="I53" s="178">
        <f>SUM(I32+I39+I46)/3</f>
        <v>67640</v>
      </c>
    </row>
    <row r="54" spans="1:9" x14ac:dyDescent="0.25">
      <c r="A54" s="179" t="s">
        <v>94</v>
      </c>
      <c r="B54" s="159" t="s">
        <v>88</v>
      </c>
      <c r="C54" s="163">
        <v>4</v>
      </c>
      <c r="D54" s="164">
        <v>570</v>
      </c>
      <c r="E54" s="159"/>
      <c r="F54" s="165">
        <f>F34+F40+F47</f>
        <v>13110</v>
      </c>
      <c r="G54" s="166">
        <f>SUM(G34+G40+G47)/3</f>
        <v>7.666666666666667</v>
      </c>
      <c r="H54" s="159"/>
      <c r="I54" s="167">
        <f>SUM(I33+I40+I47)/3</f>
        <v>25080</v>
      </c>
    </row>
    <row r="55" spans="1:9" x14ac:dyDescent="0.25">
      <c r="A55" s="143"/>
      <c r="B55" s="171" t="s">
        <v>89</v>
      </c>
      <c r="C55" s="175">
        <v>0.15</v>
      </c>
      <c r="D55" s="170">
        <v>570</v>
      </c>
      <c r="E55" s="171"/>
      <c r="F55" s="176">
        <f>F34+F41+F48</f>
        <v>0</v>
      </c>
      <c r="G55" s="177">
        <f>SUM(G34+G41+G48)/3</f>
        <v>0</v>
      </c>
      <c r="H55" s="171"/>
      <c r="I55" s="178">
        <f>SUM(I34+I41+I48)/3</f>
        <v>0</v>
      </c>
    </row>
    <row r="56" spans="1:9" x14ac:dyDescent="0.25">
      <c r="A56" s="143"/>
      <c r="B56" s="171" t="s">
        <v>90</v>
      </c>
      <c r="C56" s="175">
        <v>0.1</v>
      </c>
      <c r="D56" s="170">
        <v>570</v>
      </c>
      <c r="E56" s="171"/>
      <c r="F56" s="176">
        <f>F35+F42+F49</f>
        <v>49020</v>
      </c>
      <c r="G56" s="177">
        <f>SUM(G35+G42+G49)/3</f>
        <v>28.666666666666668</v>
      </c>
      <c r="H56" s="171"/>
      <c r="I56" s="178">
        <f>SUM(I35+I42+I49)/3</f>
        <v>1634</v>
      </c>
    </row>
    <row r="58" spans="1:9" x14ac:dyDescent="0.25">
      <c r="A58" s="135"/>
      <c r="B58" s="135"/>
      <c r="C58" s="133" t="s">
        <v>95</v>
      </c>
      <c r="D58" s="134" t="s">
        <v>96</v>
      </c>
    </row>
    <row r="59" spans="1:9" ht="30" x14ac:dyDescent="0.25">
      <c r="A59" s="135"/>
      <c r="B59" s="135" t="s">
        <v>97</v>
      </c>
      <c r="C59" s="137"/>
      <c r="D59" s="137"/>
      <c r="G59" s="166" t="s">
        <v>98</v>
      </c>
      <c r="H59" s="135"/>
      <c r="I59" s="167">
        <f>I53-I23</f>
        <v>22800</v>
      </c>
    </row>
    <row r="60" spans="1:9" ht="30" x14ac:dyDescent="0.25">
      <c r="A60" s="135"/>
      <c r="B60" s="135" t="s">
        <v>99</v>
      </c>
      <c r="C60" s="137"/>
      <c r="D60" s="137"/>
      <c r="G60" s="166" t="s">
        <v>100</v>
      </c>
      <c r="H60" s="159"/>
      <c r="I60" s="167">
        <f>I54</f>
        <v>25080</v>
      </c>
    </row>
    <row r="61" spans="1:9" ht="30" x14ac:dyDescent="0.25">
      <c r="A61" s="135"/>
      <c r="B61" s="135" t="s">
        <v>101</v>
      </c>
      <c r="C61" s="137"/>
      <c r="D61" s="137"/>
      <c r="G61" s="166" t="s">
        <v>102</v>
      </c>
      <c r="H61" s="135"/>
      <c r="I61" s="167">
        <f>I55-I24</f>
        <v>0</v>
      </c>
    </row>
    <row r="62" spans="1:9" ht="29.1" customHeight="1" x14ac:dyDescent="0.25">
      <c r="A62" s="135"/>
      <c r="B62" s="135" t="s">
        <v>103</v>
      </c>
      <c r="C62" s="137"/>
      <c r="D62" s="137"/>
      <c r="G62" s="166" t="s">
        <v>104</v>
      </c>
      <c r="H62" s="135"/>
      <c r="I62" s="167">
        <f>I56-I25</f>
        <v>513</v>
      </c>
    </row>
    <row r="63" spans="1:9" ht="29.1" customHeight="1" x14ac:dyDescent="0.25">
      <c r="A63" s="135"/>
      <c r="B63" s="135" t="s">
        <v>105</v>
      </c>
      <c r="C63" s="137"/>
      <c r="D63" s="137"/>
    </row>
    <row r="64" spans="1:9" ht="29.1" customHeight="1" x14ac:dyDescent="0.25">
      <c r="A64" s="135"/>
      <c r="B64" s="135"/>
      <c r="C64" s="141"/>
      <c r="D64" s="137"/>
      <c r="G64" s="166" t="s">
        <v>106</v>
      </c>
      <c r="H64" s="159"/>
      <c r="I64" s="167">
        <f>SUM(I59:I63)</f>
        <v>48393</v>
      </c>
    </row>
    <row r="65" spans="1:9" ht="29.1" customHeight="1" x14ac:dyDescent="0.25">
      <c r="A65" s="135"/>
      <c r="B65" s="135" t="s">
        <v>86</v>
      </c>
      <c r="C65" s="137">
        <f>SUM(C59:C64)</f>
        <v>0</v>
      </c>
      <c r="D65" s="137">
        <f>SUM(D59:D64)</f>
        <v>0</v>
      </c>
      <c r="F65" s="120"/>
      <c r="G65" s="120"/>
      <c r="I65" s="120"/>
    </row>
    <row r="66" spans="1:9" x14ac:dyDescent="0.25">
      <c r="A66" s="135"/>
      <c r="B66" s="135"/>
      <c r="C66" s="139"/>
      <c r="D66" s="134"/>
      <c r="F66" s="120"/>
      <c r="G66" s="120"/>
      <c r="I66" s="120"/>
    </row>
    <row r="67" spans="1:9" x14ac:dyDescent="0.25">
      <c r="A67" s="135"/>
      <c r="B67" s="135" t="s">
        <v>107</v>
      </c>
      <c r="C67" s="139">
        <f>SUM(C65+D65)/10</f>
        <v>0</v>
      </c>
      <c r="D67" s="134"/>
      <c r="F67" s="120"/>
      <c r="G67" s="120"/>
      <c r="I67" s="1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workbookViewId="0">
      <selection activeCell="D12" sqref="D12"/>
    </sheetView>
  </sheetViews>
  <sheetFormatPr defaultRowHeight="15" x14ac:dyDescent="0.25"/>
  <cols>
    <col min="2" max="2" width="42.28515625" bestFit="1" customWidth="1"/>
    <col min="3" max="3" width="3.7109375" customWidth="1"/>
    <col min="4" max="4" width="9.85546875" style="99" bestFit="1" customWidth="1"/>
  </cols>
  <sheetData>
    <row r="1" spans="2:4" ht="15.75" thickBot="1" x14ac:dyDescent="0.3"/>
    <row r="2" spans="2:4" ht="16.5" thickTop="1" thickBot="1" x14ac:dyDescent="0.3">
      <c r="B2" s="100" t="s">
        <v>114</v>
      </c>
    </row>
    <row r="3" spans="2:4" ht="16.5" thickTop="1" thickBot="1" x14ac:dyDescent="0.3"/>
    <row r="4" spans="2:4" ht="16.5" thickTop="1" thickBot="1" x14ac:dyDescent="0.3">
      <c r="B4" s="101" t="s">
        <v>115</v>
      </c>
      <c r="C4" s="102"/>
      <c r="D4" s="103">
        <v>25346</v>
      </c>
    </row>
    <row r="5" spans="2:4" ht="16.5" thickTop="1" thickBot="1" x14ac:dyDescent="0.3"/>
    <row r="6" spans="2:4" ht="16.5" thickTop="1" thickBot="1" x14ac:dyDescent="0.3">
      <c r="B6" s="104" t="s">
        <v>116</v>
      </c>
      <c r="D6" s="105">
        <v>17462</v>
      </c>
    </row>
    <row r="7" spans="2:4" ht="16.5" thickTop="1" thickBot="1" x14ac:dyDescent="0.3"/>
    <row r="8" spans="2:4" ht="16.5" thickTop="1" thickBot="1" x14ac:dyDescent="0.3">
      <c r="B8" s="101" t="s">
        <v>117</v>
      </c>
      <c r="C8" s="102"/>
      <c r="D8" s="103">
        <f>D4-D6</f>
        <v>7884</v>
      </c>
    </row>
    <row r="9" spans="2:4" ht="16.5" thickTop="1" thickBot="1" x14ac:dyDescent="0.3"/>
    <row r="10" spans="2:4" ht="16.5" thickTop="1" thickBot="1" x14ac:dyDescent="0.3">
      <c r="B10" s="104" t="s">
        <v>118</v>
      </c>
      <c r="D10" s="105">
        <v>14786</v>
      </c>
    </row>
    <row r="11" spans="2:4" ht="16.5" thickTop="1" thickBot="1" x14ac:dyDescent="0.3"/>
    <row r="12" spans="2:4" ht="16.5" thickTop="1" thickBot="1" x14ac:dyDescent="0.3">
      <c r="B12" s="101" t="s">
        <v>119</v>
      </c>
      <c r="C12" s="102"/>
      <c r="D12" s="103">
        <f>D8+D10</f>
        <v>22670</v>
      </c>
    </row>
    <row r="13" spans="2:4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MONITORING</vt:lpstr>
      <vt:lpstr>BVTD</vt:lpstr>
      <vt:lpstr>Early Years Funding</vt:lpstr>
      <vt:lpstr>UIFSM</vt:lpstr>
    </vt:vector>
  </TitlesOfParts>
  <Company>Rotherham Metropolitan Borough Council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Naylor, Charlotte</dc:creator>
  <cp:lastModifiedBy>Sally Foreman</cp:lastModifiedBy>
  <cp:revision/>
  <cp:lastPrinted>2019-01-28T11:30:42Z</cp:lastPrinted>
  <dcterms:created xsi:type="dcterms:W3CDTF">2015-08-05T12:31:44Z</dcterms:created>
  <dcterms:modified xsi:type="dcterms:W3CDTF">2019-02-06T12:37:21Z</dcterms:modified>
</cp:coreProperties>
</file>