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UDGET" sheetId="1" r:id="rId1"/>
    <sheet name="Sheet1" sheetId="2" state="hidden" r:id="rId2"/>
  </sheets>
  <externalReferences>
    <externalReference r:id="rId5"/>
  </externalReferences>
  <definedNames>
    <definedName name="_xlnm.Print_Area" localSheetId="0">'BUDGET'!$A:$E</definedName>
    <definedName name="_xlnm.Print_Titles" localSheetId="0">'BUDGET'!$10:$11</definedName>
  </definedNames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D589" authorId="0">
      <text>
        <r>
          <rPr>
            <b/>
            <sz val="9"/>
            <rFont val="Tahoma"/>
            <family val="2"/>
          </rPr>
          <t>Sec:</t>
        </r>
        <r>
          <rPr>
            <sz val="9"/>
            <rFont val="Tahoma"/>
            <family val="2"/>
          </rPr>
          <t xml:space="preserve">
Rec'd in August</t>
        </r>
      </text>
    </comment>
  </commentList>
</comments>
</file>

<file path=xl/sharedStrings.xml><?xml version="1.0" encoding="utf-8"?>
<sst xmlns="http://schemas.openxmlformats.org/spreadsheetml/2006/main" count="590" uniqueCount="511">
  <si>
    <t>DCSF NUMBER</t>
  </si>
  <si>
    <t>INCREASE</t>
  </si>
  <si>
    <t>£</t>
  </si>
  <si>
    <t>%</t>
  </si>
  <si>
    <t>B01 - CARRY FORWARD FROM PREVIOUS YEAR</t>
  </si>
  <si>
    <t>INCOME</t>
  </si>
  <si>
    <t>GROUP ONE INCOME</t>
  </si>
  <si>
    <t>I03 - SEN FUNDING</t>
  </si>
  <si>
    <t>I03 - TOTAL SEN FUNDING</t>
  </si>
  <si>
    <t>I06 - OTHER GOVERNMENT GRANTS</t>
  </si>
  <si>
    <t>I06 - TOTAL OTHER GOVERNMENT GRANTS</t>
  </si>
  <si>
    <t>CARRY FORWARD FROM PREVIOUS YEAR</t>
  </si>
  <si>
    <t>I07 - OTHER GRANTS &amp; PAYMENTS</t>
  </si>
  <si>
    <t>I07 - TOTAL OTHER GRANTS &amp; PAYMENTS</t>
  </si>
  <si>
    <t>I08 - INCOME FROM FACILITIES &amp; SERVICES</t>
  </si>
  <si>
    <t>I08 - TOTAL INCOME FROM FACILITIES &amp; SERVICES</t>
  </si>
  <si>
    <t>I09 - INCOME FROM CATERING</t>
  </si>
  <si>
    <t>I09 - TOTAL INCOME FROM CATERING</t>
  </si>
  <si>
    <t>I10 - LEA TEACHERS INSURANCE RECEIPTS</t>
  </si>
  <si>
    <t>I10 - TOTAL LEA TEACHERS INSURANCE RECEIPTS</t>
  </si>
  <si>
    <t>I11 - INCOME FROM OTHER INSURANCE CLAIMS</t>
  </si>
  <si>
    <t>I11 - TOTAL INCOME FROM OTHER INSURANCE CLAIMS</t>
  </si>
  <si>
    <t>I12 - INCOME FROM CONTRIBUTIONS TO VISITS</t>
  </si>
  <si>
    <t>I12 - TOTAL INCOME FROM CONTRIBUTIONS TO VISITS</t>
  </si>
  <si>
    <t>I13 - DONATIONS VOLUNTARY FUNDS</t>
  </si>
  <si>
    <t>I13 - TOTAL DONATIONS VOLUNTARY FUNDS</t>
  </si>
  <si>
    <t xml:space="preserve">CARRY FORWARD </t>
  </si>
  <si>
    <t>TOTAL REVENUE INCOME PLUS CARRY FORWARD FROM PREVIOUS YEAR</t>
  </si>
  <si>
    <t>EXPENDITURE</t>
  </si>
  <si>
    <t>E01 - TEACHING STAFF</t>
  </si>
  <si>
    <t>E01 - TOTAL  TEACHING STAFF</t>
  </si>
  <si>
    <t>E02 - SUPPLY TEACHING STAFF</t>
  </si>
  <si>
    <t>E02 - TOTAL  SUPPLY TEACHING STAFF</t>
  </si>
  <si>
    <t>E03 - SUPPORT STAFF</t>
  </si>
  <si>
    <t>E03 - TOTAL  SUPPORT STAFF</t>
  </si>
  <si>
    <t>E04 - PREMISES STAFF</t>
  </si>
  <si>
    <t>E04 - TOTAL  PREMISES STAFF</t>
  </si>
  <si>
    <t>E05 - ADMINISTRATIVE &amp; CLERICAL STAFF</t>
  </si>
  <si>
    <t>E05 - TOTAL  ADMINISTRATIVE &amp; CLERICAL STAFF</t>
  </si>
  <si>
    <t xml:space="preserve">E06 - CATERING STAFF </t>
  </si>
  <si>
    <t>E06 - TOTAL  CATERING STAFF</t>
  </si>
  <si>
    <t>E07 - COST OF OTHER STAFF (SMSA)</t>
  </si>
  <si>
    <t>E07 - TOTAL  COST OF OTHER STAFF (SMSA)</t>
  </si>
  <si>
    <t>E08 - INDIRECT EMPLOYEE EXPENSES</t>
  </si>
  <si>
    <t>E08 - TOTAL  INDIRECT EMPLOYEE EXPENSES</t>
  </si>
  <si>
    <t>E09 - STAFF DEVELOPMENT &amp; TRAINING</t>
  </si>
  <si>
    <t>E10 - SUPPLY TEACHER INSURANCE</t>
  </si>
  <si>
    <t>E10 - TOTAL  SUPPLY TEACHER INSURANCE</t>
  </si>
  <si>
    <t>E11 - STAFF RELATED INSURANCE</t>
  </si>
  <si>
    <t>E11 - TOTAL  STAFF RELATED INSURANCE</t>
  </si>
  <si>
    <t>E12 - BUILDING MAINTENANCE &amp; IMPROVEMENT</t>
  </si>
  <si>
    <t>E12 - TOTAL  BUILDING MAINTENANCE &amp; IMPROVEMENT</t>
  </si>
  <si>
    <t>E13 - GROUNDS MAINTENANCE &amp; IMPROVEMENT</t>
  </si>
  <si>
    <t>E13 - TOTAL  GROUNDS MAINTENANCE &amp; IMPROVEMENT</t>
  </si>
  <si>
    <t>E14 - CLEANING &amp; CARETAKING</t>
  </si>
  <si>
    <t>E14 - TOTAL  CLEANING &amp; CARETAKING</t>
  </si>
  <si>
    <t>E15 - WATER &amp; SEWERAGE</t>
  </si>
  <si>
    <t>E15 - TOTAL  WATER &amp; SEWERAGE</t>
  </si>
  <si>
    <t>E16 - ENERGY</t>
  </si>
  <si>
    <t>E16 - TOTAL  ENERGY</t>
  </si>
  <si>
    <t>E17 - RATES</t>
  </si>
  <si>
    <t>E17 - TOTAL  RATES</t>
  </si>
  <si>
    <t>E18 - OTHER OCCUPANCY COSTS</t>
  </si>
  <si>
    <t>E18 - TOTAL  OTHER OCCUPANCY COSTS</t>
  </si>
  <si>
    <t>E19 - LEARNING RESOURCES (NOT IT)</t>
  </si>
  <si>
    <t>E19 - TOTAL  LEARNING RESOURCES (NOT IT)</t>
  </si>
  <si>
    <t>E20 - ICT LEARNING RESOURCES</t>
  </si>
  <si>
    <t>E20 - TOTAL  ICT LEARNING RESOURCES</t>
  </si>
  <si>
    <t>E21 - EXAMINATION FEES</t>
  </si>
  <si>
    <t>E21 - TOTAL  EXAMINATION FEES</t>
  </si>
  <si>
    <t>E22 - ADMINISTRATIVE SUPPLIES</t>
  </si>
  <si>
    <t>E22 - TOTAL  ADMINISTRATIVE SUPPLIES</t>
  </si>
  <si>
    <t>E23 - OTHER INSURANCE PREMIUMS</t>
  </si>
  <si>
    <t>E23 - TOTAL  OTHER INSURANCE PREMIUMS</t>
  </si>
  <si>
    <t>E24 - SPECIAL FACILITIES</t>
  </si>
  <si>
    <t>E24 - TOTAL  SPECIAL FACILITIES</t>
  </si>
  <si>
    <t>E25 - CATERING SUPPLIES</t>
  </si>
  <si>
    <t>E25 - TOTAL  CATERING SUPPLIES</t>
  </si>
  <si>
    <t>E26 - AGENCY SUPPLY TEACHING STAFF</t>
  </si>
  <si>
    <t>E26 - TOTAL  AGENCY SUPPLY TEACHING STAFF</t>
  </si>
  <si>
    <t>E27 - BOUGHT IN PROFESSIONAL SERVICES - CURRICULUM</t>
  </si>
  <si>
    <t>E27 - TOTAL  BOUGHT IN PROFESSIONAL SERVICES - CURRICULUM</t>
  </si>
  <si>
    <t>E28 - BOUGHT IN PROFESSIONAL SERVICES - OTHER</t>
  </si>
  <si>
    <t>E28 - TOTAL  BOUGHT IN PROFESSIONAL SERVICES - OTHER</t>
  </si>
  <si>
    <t>E30 - DIRECT REVENUE FINANCING</t>
  </si>
  <si>
    <t>E30 - TOTAL  DIRECT REVENUE FINANCING</t>
  </si>
  <si>
    <t>B01 - DECLARED SAVINGS INVESTMENTS</t>
  </si>
  <si>
    <t>B01 - TOTAL  DECLARED SAVINGS INVESTMENTS</t>
  </si>
  <si>
    <t>CONTINGENCY</t>
  </si>
  <si>
    <t>Contingency</t>
  </si>
  <si>
    <t>TOTAL EXPENDITURE</t>
  </si>
  <si>
    <t>ESTIMATED CARRY FORWARD TO NEXT YEAR</t>
  </si>
  <si>
    <t>BUDGET AS APPEARS ON CEDAR</t>
  </si>
  <si>
    <t>TOTAL BUDGET ALLOCATION</t>
  </si>
  <si>
    <t>IN YEAR UNDER/OVER ALLOCATION</t>
  </si>
  <si>
    <t>TOTAL BUDGET AS APPEARS ON CEDAR</t>
  </si>
  <si>
    <t>RING-FENCED GRANTS</t>
  </si>
  <si>
    <t>ALLOCATION</t>
  </si>
  <si>
    <t>TOTAL AVAILABLE TO SPEND</t>
  </si>
  <si>
    <t>ESTIMATED EXPENDITURE</t>
  </si>
  <si>
    <t>ESTIMATED UNDER (+)/OVERSPEND(-)</t>
  </si>
  <si>
    <t>DECLARED SAVINGS MOVEMENT</t>
  </si>
  <si>
    <t>OPENING BALANCE AT START OF YEAR</t>
  </si>
  <si>
    <t>PROPOSED WITHDRAWALS DURING YEAR</t>
  </si>
  <si>
    <t>PROPOSED INVESTMENTS DURING YEAR</t>
  </si>
  <si>
    <t>PROPOSED CLOSING BALANCE AT YEAR END</t>
  </si>
  <si>
    <t>School</t>
  </si>
  <si>
    <t>3 YEAR FINANCIAL PLAN</t>
  </si>
  <si>
    <t>LA Number</t>
  </si>
  <si>
    <t>I05 - PUPIL PREMIUM</t>
  </si>
  <si>
    <t>I06 - TOTAL PUPIL PREMIUM</t>
  </si>
  <si>
    <t>Pupil Premium</t>
  </si>
  <si>
    <t>I01 - TOTAL FUNDS DELEGATED BY THE LA</t>
  </si>
  <si>
    <t>I01 - FUNDS DELEGATED BY THE LA</t>
  </si>
  <si>
    <t>TOTAL FUNDS ALLOCATED NOT APPEARING ON CEDAR ON INCOME CODES</t>
  </si>
  <si>
    <t>TOTAL FUNDS RECEIVED VIA INCOME CODES ON CEDAR</t>
  </si>
  <si>
    <t>Group Two - Funds allocated Via Income Codes on CedAr</t>
  </si>
  <si>
    <t>TOTAL FUNDS ALLOCATED BY THE LA NOT APPEARING ON CEDAR ON INCOME CODES + CARRY FORWARD FROM PREVIOUS YEAR</t>
  </si>
  <si>
    <t>TOTAL FUNDS ALLOCATED BY THE LA NOT APPEARING ON CEDAR ON INCOME CODES</t>
  </si>
  <si>
    <t>SEN Budget (As Per Allocation Letter)</t>
  </si>
  <si>
    <t>LESS INCOME RECEIVED ON INCOME CODES</t>
  </si>
  <si>
    <t>DEVOLVED FORMULA CAPITAL (EXXxxx)</t>
  </si>
  <si>
    <t>Dedicated Schools Grant (DSG)</t>
  </si>
  <si>
    <t>BALANCE BROUGHT FORWARD</t>
  </si>
  <si>
    <t>DELEGATED REVENUE BUDGET</t>
  </si>
  <si>
    <t>Basic Pay-Teaching Staff</t>
  </si>
  <si>
    <t>10105</t>
  </si>
  <si>
    <t>Basic Pay-Support Staff</t>
  </si>
  <si>
    <t>10103</t>
  </si>
  <si>
    <t>Basic Pay-Premises Staff</t>
  </si>
  <si>
    <t>10102</t>
  </si>
  <si>
    <t>10101</t>
  </si>
  <si>
    <t>10107</t>
  </si>
  <si>
    <t>Long Service Awards/Gratuities</t>
  </si>
  <si>
    <t>15010</t>
  </si>
  <si>
    <t>Advertising-Staff Vacancies</t>
  </si>
  <si>
    <t>16010</t>
  </si>
  <si>
    <t>Interview Expenses</t>
  </si>
  <si>
    <t>16020</t>
  </si>
  <si>
    <t>Car Allowances</t>
  </si>
  <si>
    <t>25040</t>
  </si>
  <si>
    <t>Subsistence&amp;Conference Expnses</t>
  </si>
  <si>
    <t>30610</t>
  </si>
  <si>
    <t>Crb Check Non Staff</t>
  </si>
  <si>
    <t>30970</t>
  </si>
  <si>
    <t>16060</t>
  </si>
  <si>
    <t>Absent Teach.Ins-Lea Schm-S.T.</t>
  </si>
  <si>
    <t>16220</t>
  </si>
  <si>
    <t>16230</t>
  </si>
  <si>
    <t>16210</t>
  </si>
  <si>
    <t>Non Teaching Insurance</t>
  </si>
  <si>
    <t>16240</t>
  </si>
  <si>
    <t>Repairs, Alteratns &amp; Maint'Nce</t>
  </si>
  <si>
    <t>21040</t>
  </si>
  <si>
    <t>Fixtures &amp; Fittings</t>
  </si>
  <si>
    <t>21120</t>
  </si>
  <si>
    <t>21150</t>
  </si>
  <si>
    <t>3rd Party-Grnds Maintenance</t>
  </si>
  <si>
    <t>35012</t>
  </si>
  <si>
    <t>Contract Cleaning Services</t>
  </si>
  <si>
    <t>21140</t>
  </si>
  <si>
    <t>Laundry</t>
  </si>
  <si>
    <t>30310</t>
  </si>
  <si>
    <t>3rd Party-Cleaning Recharge</t>
  </si>
  <si>
    <t>35011</t>
  </si>
  <si>
    <t>Water Services</t>
  </si>
  <si>
    <t>21110</t>
  </si>
  <si>
    <t>Electricity</t>
  </si>
  <si>
    <t>21060</t>
  </si>
  <si>
    <t>Oil</t>
  </si>
  <si>
    <t>21070</t>
  </si>
  <si>
    <t>21080</t>
  </si>
  <si>
    <t>Solid Fuel</t>
  </si>
  <si>
    <t>21090</t>
  </si>
  <si>
    <t>Climate Change Levy</t>
  </si>
  <si>
    <t>21100</t>
  </si>
  <si>
    <t>General Rates</t>
  </si>
  <si>
    <t>21010</t>
  </si>
  <si>
    <t>Non Contract Cleaning</t>
  </si>
  <si>
    <t>21050</t>
  </si>
  <si>
    <t>Waste Collection</t>
  </si>
  <si>
    <t>21130</t>
  </si>
  <si>
    <t>Snow Clearing (Inc. Rock Salt)</t>
  </si>
  <si>
    <t>21160</t>
  </si>
  <si>
    <t>Vhcle Cntrct Hire&amp;Op'Ing Lease</t>
  </si>
  <si>
    <t>25030</t>
  </si>
  <si>
    <t>Educn Equip Mtce/Repair</t>
  </si>
  <si>
    <t>30020</t>
  </si>
  <si>
    <t>Materials/Consumables General</t>
  </si>
  <si>
    <t>30060</t>
  </si>
  <si>
    <t>30100</t>
  </si>
  <si>
    <t>Furniture</t>
  </si>
  <si>
    <t>30110</t>
  </si>
  <si>
    <t>Clothing &amp; Uniforms</t>
  </si>
  <si>
    <t>30300</t>
  </si>
  <si>
    <t>30650</t>
  </si>
  <si>
    <t>Educational Books</t>
  </si>
  <si>
    <t>30800</t>
  </si>
  <si>
    <t>30940</t>
  </si>
  <si>
    <t>Internal Departmental Recharge</t>
  </si>
  <si>
    <t>37040</t>
  </si>
  <si>
    <t>Computer-Hardware</t>
  </si>
  <si>
    <t>30500</t>
  </si>
  <si>
    <t>Computer - Other</t>
  </si>
  <si>
    <t>30510</t>
  </si>
  <si>
    <t>Pupils-External Exams Fees</t>
  </si>
  <si>
    <t>30850</t>
  </si>
  <si>
    <t>Printing</t>
  </si>
  <si>
    <t>30320</t>
  </si>
  <si>
    <t>Postage</t>
  </si>
  <si>
    <t>30400</t>
  </si>
  <si>
    <t>Telephone - General</t>
  </si>
  <si>
    <t>30410</t>
  </si>
  <si>
    <t>Telephones - Rental</t>
  </si>
  <si>
    <t>30420</t>
  </si>
  <si>
    <t>Telephones - Calls</t>
  </si>
  <si>
    <t>30430</t>
  </si>
  <si>
    <t>21170</t>
  </si>
  <si>
    <t>Transport Insurance</t>
  </si>
  <si>
    <t>25060</t>
  </si>
  <si>
    <t>30710</t>
  </si>
  <si>
    <t>30990</t>
  </si>
  <si>
    <t>Food For Catering</t>
  </si>
  <si>
    <t>30220</t>
  </si>
  <si>
    <t>30250</t>
  </si>
  <si>
    <t>14010</t>
  </si>
  <si>
    <t>30910</t>
  </si>
  <si>
    <t>Bank Charges</t>
  </si>
  <si>
    <t>30920</t>
  </si>
  <si>
    <t>50100</t>
  </si>
  <si>
    <t>Non-Govt Grants/Contribns</t>
  </si>
  <si>
    <t>51070</t>
  </si>
  <si>
    <t>52510</t>
  </si>
  <si>
    <t>Telephones-Coin Boxes</t>
  </si>
  <si>
    <t>52610</t>
  </si>
  <si>
    <t>Sale-Materials</t>
  </si>
  <si>
    <t>52620</t>
  </si>
  <si>
    <t>Fees &amp; Charges For Services</t>
  </si>
  <si>
    <t>52640</t>
  </si>
  <si>
    <t>52700</t>
  </si>
  <si>
    <t>Interest</t>
  </si>
  <si>
    <t>56010</t>
  </si>
  <si>
    <t>56120</t>
  </si>
  <si>
    <t>Sales-Meals(Taxable)</t>
  </si>
  <si>
    <t>52250</t>
  </si>
  <si>
    <t>Int Sch Ins Recpts - Teach</t>
  </si>
  <si>
    <t>56131</t>
  </si>
  <si>
    <t>Int Sch Ins Recpts - Non Teach</t>
  </si>
  <si>
    <t>56132</t>
  </si>
  <si>
    <t>10104</t>
  </si>
  <si>
    <t>50082</t>
  </si>
  <si>
    <t>52112</t>
  </si>
  <si>
    <t>School Meals Non Taxable</t>
  </si>
  <si>
    <t>52252</t>
  </si>
  <si>
    <t>51072</t>
  </si>
  <si>
    <t>Income Fr Educational Visits</t>
  </si>
  <si>
    <t>52114</t>
  </si>
  <si>
    <t>School Fund Contributions</t>
  </si>
  <si>
    <t>52116</t>
  </si>
  <si>
    <t>Internal Recharges Music</t>
  </si>
  <si>
    <t>Schools Declared Savings</t>
  </si>
  <si>
    <t>School Contribution To Capital</t>
  </si>
  <si>
    <t>57620</t>
  </si>
  <si>
    <t>10202</t>
  </si>
  <si>
    <t>Mat/Pat/Ad-Teaching Staff</t>
  </si>
  <si>
    <t>10302</t>
  </si>
  <si>
    <t>Overtime-Teaching Staff</t>
  </si>
  <si>
    <t>10402</t>
  </si>
  <si>
    <t>10502</t>
  </si>
  <si>
    <t>NI-Teaching Staff</t>
  </si>
  <si>
    <t>10602</t>
  </si>
  <si>
    <t>Superann-Teaching Staff</t>
  </si>
  <si>
    <t>10702</t>
  </si>
  <si>
    <t>Sick Pay-Teaching Staff</t>
  </si>
  <si>
    <t>Mat/Pat/Ad-Supply Staff</t>
  </si>
  <si>
    <t>Overtime-Supply Staff</t>
  </si>
  <si>
    <t>NI-Supply Staff</t>
  </si>
  <si>
    <t>Superann-Supply Staff</t>
  </si>
  <si>
    <t>Sick Pay-Supply Staff</t>
  </si>
  <si>
    <t>10205</t>
  </si>
  <si>
    <t>10305</t>
  </si>
  <si>
    <t>10405</t>
  </si>
  <si>
    <t>10505</t>
  </si>
  <si>
    <t>10605</t>
  </si>
  <si>
    <t>10705</t>
  </si>
  <si>
    <t>Mat/Pat/Ad-Support Staff</t>
  </si>
  <si>
    <t>Overtime-Support Staff</t>
  </si>
  <si>
    <t>NI-Support Staff</t>
  </si>
  <si>
    <t>Superann-Support Staff</t>
  </si>
  <si>
    <t>Sick Pay-Support Staff</t>
  </si>
  <si>
    <t>10204</t>
  </si>
  <si>
    <t>10304</t>
  </si>
  <si>
    <t>10404</t>
  </si>
  <si>
    <t>10504</t>
  </si>
  <si>
    <t>10604</t>
  </si>
  <si>
    <t>10704</t>
  </si>
  <si>
    <t>Mat/Pat/Ad-Premises Staff</t>
  </si>
  <si>
    <t>Overtime-Premises Staff</t>
  </si>
  <si>
    <t>NI-Premises Staff</t>
  </si>
  <si>
    <t>Superann-Premises Staff</t>
  </si>
  <si>
    <t>Sick Pay-Premises Staff</t>
  </si>
  <si>
    <t>10203</t>
  </si>
  <si>
    <t>10303</t>
  </si>
  <si>
    <t>10403</t>
  </si>
  <si>
    <t>10503</t>
  </si>
  <si>
    <t>10603</t>
  </si>
  <si>
    <t>10703</t>
  </si>
  <si>
    <t>Basic Pay-General staff</t>
  </si>
  <si>
    <t>Mat/Pat/Ad-General staff</t>
  </si>
  <si>
    <t>Overtime-General staff</t>
  </si>
  <si>
    <t>NI-General staff</t>
  </si>
  <si>
    <t>Superann-General staff</t>
  </si>
  <si>
    <t>Sick Pay-General staff</t>
  </si>
  <si>
    <t>10201</t>
  </si>
  <si>
    <t>10301</t>
  </si>
  <si>
    <t>10401</t>
  </si>
  <si>
    <t>10501</t>
  </si>
  <si>
    <t>10601</t>
  </si>
  <si>
    <t>10701</t>
  </si>
  <si>
    <t>Basic Pay-Care Staff/Catering</t>
  </si>
  <si>
    <t>Mat/Pat/Ad-Care Staff/Catering</t>
  </si>
  <si>
    <t>Overtime-Care Staff/Catering</t>
  </si>
  <si>
    <t>NI-Care Staff/Catering</t>
  </si>
  <si>
    <t>Superann-Care Staff/Catering</t>
  </si>
  <si>
    <t>Sick Pay-Care Staff/Catering</t>
  </si>
  <si>
    <t>10108</t>
  </si>
  <si>
    <t>10208</t>
  </si>
  <si>
    <t>10308</t>
  </si>
  <si>
    <t>10408</t>
  </si>
  <si>
    <t>10508</t>
  </si>
  <si>
    <t>10608</t>
  </si>
  <si>
    <t>10708</t>
  </si>
  <si>
    <t>Basic Pay-Rehab Sup/SMSA</t>
  </si>
  <si>
    <t>Mat/Pat/Ad-Rehab Sup/SMSA</t>
  </si>
  <si>
    <t>Overtime-Rehab Sup/SMSA</t>
  </si>
  <si>
    <t>NI-Rehab Sup/SMSA</t>
  </si>
  <si>
    <t>Superann-Rehab Sup/SMSA</t>
  </si>
  <si>
    <t>Sick Pay-Rehab Sup/SMSA</t>
  </si>
  <si>
    <t>10207</t>
  </si>
  <si>
    <t>10307</t>
  </si>
  <si>
    <t>10407</t>
  </si>
  <si>
    <t>10507</t>
  </si>
  <si>
    <t>10607</t>
  </si>
  <si>
    <t>10707</t>
  </si>
  <si>
    <t xml:space="preserve">CRB Check </t>
  </si>
  <si>
    <t>16030</t>
  </si>
  <si>
    <t xml:space="preserve">Grounds Maintenance </t>
  </si>
  <si>
    <t>School Cleaning Resources</t>
  </si>
  <si>
    <t>School hygiene &amp; first aid</t>
  </si>
  <si>
    <t>21142</t>
  </si>
  <si>
    <t>School Curriculum Materials</t>
  </si>
  <si>
    <t>Sch. Curriculum Subscriptions</t>
  </si>
  <si>
    <t>Vehicle Running Costs</t>
  </si>
  <si>
    <t>Vehicle Repairs &amp; Maintenance</t>
  </si>
  <si>
    <t>Educn Equipment-Purchase</t>
  </si>
  <si>
    <t>School Admin Equipment inc Comp</t>
  </si>
  <si>
    <t>Sch. Admin Subscriptions</t>
  </si>
  <si>
    <t>30652</t>
  </si>
  <si>
    <t>30072</t>
  </si>
  <si>
    <t>School Other Professional Serv</t>
  </si>
  <si>
    <t>I05 - TOTAL PUPIL PREMIUM</t>
  </si>
  <si>
    <t>25020</t>
  </si>
  <si>
    <t>25010</t>
  </si>
  <si>
    <t>30010</t>
  </si>
  <si>
    <t>37050</t>
  </si>
  <si>
    <t>30918</t>
  </si>
  <si>
    <t>30062</t>
  </si>
  <si>
    <t>30064</t>
  </si>
  <si>
    <t>School Other Insurance Claims</t>
  </si>
  <si>
    <t>Human Resources</t>
  </si>
  <si>
    <t>Learning Support Service</t>
  </si>
  <si>
    <t>Music Service</t>
  </si>
  <si>
    <t>School Advisory Service</t>
  </si>
  <si>
    <t>Education Psychology Service</t>
  </si>
  <si>
    <t>Schools Library Service</t>
  </si>
  <si>
    <t>ICT Support Service</t>
  </si>
  <si>
    <t>Financial Support To Schools</t>
  </si>
  <si>
    <t>Professional Fees</t>
  </si>
  <si>
    <t>Materials &amp; Equipment</t>
  </si>
  <si>
    <t>Computer Consumables (Toners Etc)</t>
  </si>
  <si>
    <t>New Computers / iPads Etc</t>
  </si>
  <si>
    <t>Other Equipment Whiteboards Etc</t>
  </si>
  <si>
    <t>Course Fee &amp; Training Expenses</t>
  </si>
  <si>
    <t>Repairs &amp; Maintenance - Including PAT Testing</t>
  </si>
  <si>
    <t>Alarm - Fire &amp; Burgular</t>
  </si>
  <si>
    <t>Soft Fixtures &amp; Fittings (Flooring, Carpets &amp; Curtains Etc)</t>
  </si>
  <si>
    <t>Window Cleaning</t>
  </si>
  <si>
    <t>Photocopying (Including Rental &amp; Copy Charges)</t>
  </si>
  <si>
    <t>Contracted Services (Including  Licenses)</t>
  </si>
  <si>
    <t>School Outings (Including Transport Costs)</t>
  </si>
  <si>
    <t>Equipment Insurance (Including IT)</t>
  </si>
  <si>
    <t>Insurance (Including Personal Accident Students &amp; Governors)</t>
  </si>
  <si>
    <t>I02 - SIXTH FORM FUNDING</t>
  </si>
  <si>
    <t>51082</t>
  </si>
  <si>
    <t>SEN Funding</t>
  </si>
  <si>
    <t>51084</t>
  </si>
  <si>
    <t>I18 - ADDITIONAL GRANTS FOR SCHOOLS</t>
  </si>
  <si>
    <t>Additional Grants For School</t>
  </si>
  <si>
    <t>PLASC -</t>
  </si>
  <si>
    <t>Relocation Expenses</t>
  </si>
  <si>
    <t>RMBC Direct Pensions</t>
  </si>
  <si>
    <t>Learners First</t>
  </si>
  <si>
    <t xml:space="preserve"> </t>
  </si>
  <si>
    <t>`</t>
  </si>
  <si>
    <t>Gas Incldg Lpg</t>
  </si>
  <si>
    <t>Basic Pay-Supply Staff (internal staff)</t>
  </si>
  <si>
    <t>Agency Staff - external agencies</t>
  </si>
  <si>
    <t>Funding For Sixth Form Students</t>
  </si>
  <si>
    <t>Free school meals</t>
  </si>
  <si>
    <t xml:space="preserve">Free School Meals </t>
  </si>
  <si>
    <t xml:space="preserve">School Catering SLA </t>
  </si>
  <si>
    <t>Teachers Hourly Pay</t>
  </si>
  <si>
    <t>Grade</t>
  </si>
  <si>
    <t>u1</t>
  </si>
  <si>
    <t>Hours for full week</t>
  </si>
  <si>
    <t>Spinal Point</t>
  </si>
  <si>
    <t>Cost Per Hour</t>
  </si>
  <si>
    <t>Cost for AM</t>
  </si>
  <si>
    <t>Cost for Pm</t>
  </si>
  <si>
    <t>Cost for 1 day</t>
  </si>
  <si>
    <t>Less Rates Allocation</t>
  </si>
  <si>
    <t>Individually Assigned Resource (High Needs Block)</t>
  </si>
  <si>
    <t>I02 - TOTAL 6TH FORM FUNDING - TO BE NOTIFIED WHERE APPLICABLE</t>
  </si>
  <si>
    <t>PAYROLL COSTS</t>
  </si>
  <si>
    <t>NON PAYROLL COSTS</t>
  </si>
  <si>
    <t>Other Indirect Employee Expenses - Apprentiship Levy Invoices</t>
  </si>
  <si>
    <t xml:space="preserve">Carry Forward </t>
  </si>
  <si>
    <t>2019/20 INITIAL</t>
  </si>
  <si>
    <t>2019/20 REVISED</t>
  </si>
  <si>
    <t>ESTIMATE 2020/21</t>
  </si>
  <si>
    <t>ESTIMATE 2020/22</t>
  </si>
  <si>
    <t>Pupil Premium Service Children (indicative)</t>
  </si>
  <si>
    <t>Group One - Funds delegated NOT appearing on income codes on e5</t>
  </si>
  <si>
    <t>Meadow View Primary</t>
  </si>
  <si>
    <t>310830/1</t>
  </si>
  <si>
    <t>372 2023</t>
  </si>
  <si>
    <t>PFI Contribution</t>
  </si>
  <si>
    <t>Other Pay - Teaching Staff</t>
  </si>
  <si>
    <t>Other Pay - Supply Staff</t>
  </si>
  <si>
    <t>Other Pay - Support Staff</t>
  </si>
  <si>
    <t>Other Pay - Premises staff</t>
  </si>
  <si>
    <t>Other Pay - General Staff</t>
  </si>
  <si>
    <t>Other Pay - Catering Staff</t>
  </si>
  <si>
    <t>Other Pay - SMSA</t>
  </si>
  <si>
    <t>Pupil Premium Ever 6 (87 indicative)</t>
  </si>
  <si>
    <t>Pupil Premium Looked After Children (1 indicative)</t>
  </si>
  <si>
    <t>SHU</t>
  </si>
  <si>
    <t>Lettings Charges - Non VAT - Slimming world</t>
  </si>
  <si>
    <t>Associated HT funding - KS</t>
  </si>
  <si>
    <t>Mastery Maths funding - JL</t>
  </si>
  <si>
    <t>Honorarium</t>
  </si>
  <si>
    <t>Letting charges for SW</t>
  </si>
  <si>
    <t>SALT</t>
  </si>
  <si>
    <t>Evolve</t>
  </si>
  <si>
    <t xml:space="preserve">Legal services </t>
  </si>
  <si>
    <t xml:space="preserve">Risk assesment </t>
  </si>
  <si>
    <t>Admissions and appeals</t>
  </si>
  <si>
    <t>Genuine partnerships</t>
  </si>
  <si>
    <t>ISG - AK,MR,KT Summer Term</t>
  </si>
  <si>
    <t>ISG - AK- Autumn &amp; Spring term</t>
  </si>
  <si>
    <t>30 Hours EEF Autumn Term based on 7 children</t>
  </si>
  <si>
    <t>30 Hours EEF Spring Term based on 7 children</t>
  </si>
  <si>
    <t>SMEH Funding Held In School</t>
  </si>
  <si>
    <t>UIFSM - 2018/19</t>
  </si>
  <si>
    <t>UIFSM - 2019/20</t>
  </si>
  <si>
    <t>30 Hours EEF Summer term based on 17 children</t>
  </si>
  <si>
    <t>Other Government Grants - Bedrock Funding</t>
  </si>
  <si>
    <t>Additional income For School From KS</t>
  </si>
  <si>
    <t>Sports Grant Expenditure</t>
  </si>
  <si>
    <t>Pupil Premium Ever 6 (75 January 2019 Census)</t>
  </si>
  <si>
    <t>Pupil Premium Looked After Children (2 January 2019 Census)</t>
  </si>
  <si>
    <t>UFSM - Payment 2019/20 Paid July 2019</t>
  </si>
  <si>
    <t>Nursery Class Funding From Budget Letter (Early Years Block) Now Group 2 Income</t>
  </si>
  <si>
    <t>Nursery Class Funding (Early Years Block) Now Group 2 Income</t>
  </si>
  <si>
    <t>Additional Funding For Teachers Pay Award £30.48 * 236 Pupils On DfE Spreadsheet</t>
  </si>
  <si>
    <t>JMAT Top Slice @ 3.5% - £850,922.00, £70,889.00 &amp; £120,460.00 * 3.5% ???</t>
  </si>
  <si>
    <t>Additional Funding For Teachers Pension Increase to 23.6%, Now £77.50 Per Pupil * (236 E)</t>
  </si>
  <si>
    <t>E28B - PFI BOUGHT IN PROFESSIONAL SERVICES</t>
  </si>
  <si>
    <t>30919</t>
  </si>
  <si>
    <t>E28B - TOTAL PFI BOUGHT IN PROFESSIONAL SERVICES</t>
  </si>
  <si>
    <t>PFI Service Charge Repairs</t>
  </si>
  <si>
    <t>PFI Service Charge Energy</t>
  </si>
  <si>
    <t>PFI Service Charge Water</t>
  </si>
  <si>
    <t>PFI Service Charge Grounds</t>
  </si>
  <si>
    <t>PFI Service Charge Insurance</t>
  </si>
  <si>
    <t>PFI Service Charge Cleaning</t>
  </si>
  <si>
    <t>PFI Service Charge Caretaking</t>
  </si>
  <si>
    <t>PFI Service Charge Free School Meals</t>
  </si>
  <si>
    <t>PFI Service Charge Catering Subsidy</t>
  </si>
  <si>
    <t>PFI Affordability Contribition</t>
  </si>
  <si>
    <t>Nursery Class Funding Autumn Term Estimate 16 Pupils (Early Years Block) Now Group 2 Income</t>
  </si>
  <si>
    <t>30 Hours EEF Autumn Term based on 5 children</t>
  </si>
  <si>
    <t>30 Hours EEF Summer Term Actual 14 children</t>
  </si>
  <si>
    <t>30 Hours EEF Spring Term based on 6 children</t>
  </si>
  <si>
    <t>Nursery Class Funding Spring Term Estimate 21 Pupils (Early Years Block) Now Group 2 Income</t>
  </si>
  <si>
    <t>Nursery Class Funding Summer Term Actual 44 pupils (Early Years Block) Now Group 2 Income</t>
  </si>
  <si>
    <t>Quick Think Labs</t>
  </si>
  <si>
    <t>Employers Liability Insurance - 3% On 2018/19</t>
  </si>
  <si>
    <t>Computer Maitenance / Agreements JMAT</t>
  </si>
  <si>
    <t>Software - Softcat</t>
  </si>
  <si>
    <t>Computer Maitenance / Agreements - Impelling</t>
  </si>
  <si>
    <t>Premises Insurance - 3% On 2018/19</t>
  </si>
  <si>
    <t>Payroll Administration - RMBC</t>
  </si>
  <si>
    <t>Manchester University</t>
  </si>
  <si>
    <t>MPQML - RoSIS Offset E09</t>
  </si>
  <si>
    <t>Training &amp; Learners First - £2,000.00 Offset see I06</t>
  </si>
  <si>
    <t>School Contribution To Capitation - Breakfast Clubs Etc.</t>
  </si>
  <si>
    <t>Absent Teach Ins.Lea Schm-L.T. SAS - Insurance</t>
  </si>
  <si>
    <t>Int Sch Ins Recpts - Teach - KT</t>
  </si>
  <si>
    <t>Lettings Charges VAT - Including hosting NPQML £4200</t>
  </si>
  <si>
    <t>Staff salaries from December 2019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</si>
</sst>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0.0000"/>
    <numFmt numFmtId="166" formatCode="&quot;£&quot;#,##0.00"/>
    <numFmt numFmtId="167" formatCode="mmm\-yyyy"/>
    <numFmt numFmtId="168" formatCode="&quot;£&quot;#,##0.0"/>
    <numFmt numFmtId="169" formatCode="&quot;£&quot;#,##0"/>
    <numFmt numFmtId="170" formatCode="0.0%"/>
    <numFmt numFmtId="171" formatCode="&quot;£&quot;#,##0.0;\-&quot;£&quot;#,##0.0"/>
    <numFmt numFmtId="172" formatCode="#,##0.00_ ;\-#,##0.00\ "/>
    <numFmt numFmtId="173" formatCode="[$-F800]dddd\,\ mmmm\ dd\,\ yyyy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&quot;£&quot;#,##0.0000"/>
    <numFmt numFmtId="181" formatCode="&quot;£&quot;#,##0.000"/>
  </numFmts>
  <fonts count="68">
    <font>
      <sz val="12"/>
      <name val="Lucida Sans"/>
      <family val="0"/>
    </font>
    <font>
      <b/>
      <sz val="10"/>
      <name val="Lucida Sans"/>
      <family val="2"/>
    </font>
    <font>
      <u val="single"/>
      <sz val="12"/>
      <color indexed="12"/>
      <name val="Lucida Sans"/>
      <family val="2"/>
    </font>
    <font>
      <u val="single"/>
      <sz val="12"/>
      <color indexed="36"/>
      <name val="Lucida San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 val="single"/>
      <sz val="22"/>
      <name val="Arial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20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4"/>
      <color indexed="9"/>
      <name val="Arial"/>
      <family val="2"/>
    </font>
    <font>
      <sz val="16"/>
      <name val="Arial"/>
      <family val="2"/>
    </font>
    <font>
      <b/>
      <i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Lucida Sans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10" fontId="8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10" fontId="7" fillId="33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0" fontId="7" fillId="33" borderId="1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3" fontId="6" fillId="34" borderId="15" xfId="0" applyNumberFormat="1" applyFont="1" applyFill="1" applyBorder="1" applyAlignment="1">
      <alignment horizontal="right"/>
    </xf>
    <xf numFmtId="10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11" fillId="0" borderId="10" xfId="0" applyNumberFormat="1" applyFont="1" applyBorder="1" applyAlignment="1">
      <alignment horizontal="right"/>
    </xf>
    <xf numFmtId="10" fontId="11" fillId="0" borderId="0" xfId="59" applyNumberFormat="1" applyFont="1" applyAlignment="1">
      <alignment horizontal="center"/>
    </xf>
    <xf numFmtId="3" fontId="11" fillId="0" borderId="16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1" fillId="0" borderId="17" xfId="0" applyFont="1" applyBorder="1" applyAlignment="1">
      <alignment/>
    </xf>
    <xf numFmtId="164" fontId="11" fillId="0" borderId="18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164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0" fontId="11" fillId="0" borderId="10" xfId="0" applyFont="1" applyBorder="1" applyAlignment="1">
      <alignment/>
    </xf>
    <xf numFmtId="0" fontId="15" fillId="0" borderId="0" xfId="0" applyFont="1" applyBorder="1" applyAlignment="1">
      <alignment/>
    </xf>
    <xf numFmtId="10" fontId="1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11" fillId="0" borderId="20" xfId="0" applyNumberFormat="1" applyFont="1" applyBorder="1" applyAlignment="1">
      <alignment horizontal="right"/>
    </xf>
    <xf numFmtId="3" fontId="10" fillId="33" borderId="21" xfId="0" applyNumberFormat="1" applyFont="1" applyFill="1" applyBorder="1" applyAlignment="1">
      <alignment horizontal="right"/>
    </xf>
    <xf numFmtId="3" fontId="10" fillId="33" borderId="2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1" fillId="0" borderId="18" xfId="0" applyNumberFormat="1" applyFont="1" applyBorder="1" applyAlignment="1" quotePrefix="1">
      <alignment horizontal="center"/>
    </xf>
    <xf numFmtId="164" fontId="11" fillId="0" borderId="10" xfId="0" applyNumberFormat="1" applyFont="1" applyBorder="1" applyAlignment="1" quotePrefix="1">
      <alignment horizontal="center"/>
    </xf>
    <xf numFmtId="0" fontId="11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 quotePrefix="1">
      <alignment horizontal="center"/>
    </xf>
    <xf numFmtId="164" fontId="9" fillId="0" borderId="10" xfId="0" applyNumberFormat="1" applyFont="1" applyBorder="1" applyAlignment="1">
      <alignment horizontal="center"/>
    </xf>
    <xf numFmtId="10" fontId="5" fillId="0" borderId="0" xfId="0" applyNumberFormat="1" applyFont="1" applyFill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3" fontId="11" fillId="35" borderId="1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3" fontId="9" fillId="35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164" fontId="13" fillId="37" borderId="0" xfId="0" applyNumberFormat="1" applyFont="1" applyFill="1" applyAlignment="1">
      <alignment horizontal="center"/>
    </xf>
    <xf numFmtId="3" fontId="13" fillId="37" borderId="0" xfId="0" applyNumberFormat="1" applyFont="1" applyFill="1" applyAlignment="1">
      <alignment horizontal="right"/>
    </xf>
    <xf numFmtId="10" fontId="13" fillId="0" borderId="0" xfId="0" applyNumberFormat="1" applyFont="1" applyAlignment="1">
      <alignment horizontal="center"/>
    </xf>
    <xf numFmtId="164" fontId="11" fillId="37" borderId="0" xfId="0" applyNumberFormat="1" applyFont="1" applyFill="1" applyAlignment="1">
      <alignment horizontal="center"/>
    </xf>
    <xf numFmtId="3" fontId="11" fillId="36" borderId="10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3" fontId="15" fillId="39" borderId="0" xfId="0" applyNumberFormat="1" applyFont="1" applyFill="1" applyAlignment="1">
      <alignment horizontal="right"/>
    </xf>
    <xf numFmtId="3" fontId="5" fillId="40" borderId="15" xfId="0" applyNumberFormat="1" applyFont="1" applyFill="1" applyBorder="1" applyAlignment="1">
      <alignment horizontal="right"/>
    </xf>
    <xf numFmtId="3" fontId="15" fillId="39" borderId="15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3" fontId="11" fillId="0" borderId="27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10" fillId="33" borderId="29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30" fillId="0" borderId="0" xfId="0" applyFont="1" applyFill="1" applyAlignment="1">
      <alignment/>
    </xf>
    <xf numFmtId="164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3" fontId="9" fillId="0" borderId="10" xfId="0" applyNumberFormat="1" applyFont="1" applyBorder="1" applyAlignment="1">
      <alignment horizontal="right"/>
    </xf>
    <xf numFmtId="3" fontId="4" fillId="41" borderId="15" xfId="0" applyNumberFormat="1" applyFont="1" applyFill="1" applyBorder="1" applyAlignment="1">
      <alignment horizontal="right"/>
    </xf>
    <xf numFmtId="3" fontId="4" fillId="41" borderId="3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9" fillId="0" borderId="17" xfId="0" applyFont="1" applyBorder="1" applyAlignment="1">
      <alignment/>
    </xf>
    <xf numFmtId="3" fontId="4" fillId="42" borderId="15" xfId="0" applyNumberFormat="1" applyFont="1" applyFill="1" applyBorder="1" applyAlignment="1">
      <alignment horizontal="right"/>
    </xf>
    <xf numFmtId="164" fontId="11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164" fontId="9" fillId="36" borderId="10" xfId="0" applyNumberFormat="1" applyFont="1" applyFill="1" applyBorder="1" applyAlignment="1">
      <alignment horizontal="center"/>
    </xf>
    <xf numFmtId="164" fontId="11" fillId="36" borderId="10" xfId="0" applyNumberFormat="1" applyFont="1" applyFill="1" applyBorder="1" applyAlignment="1" quotePrefix="1">
      <alignment horizontal="center"/>
    </xf>
    <xf numFmtId="3" fontId="66" fillId="35" borderId="10" xfId="0" applyNumberFormat="1" applyFont="1" applyFill="1" applyBorder="1" applyAlignment="1">
      <alignment horizontal="right"/>
    </xf>
    <xf numFmtId="3" fontId="66" fillId="0" borderId="10" xfId="0" applyNumberFormat="1" applyFont="1" applyBorder="1" applyAlignment="1">
      <alignment horizontal="right"/>
    </xf>
    <xf numFmtId="10" fontId="66" fillId="0" borderId="0" xfId="59" applyNumberFormat="1" applyFont="1" applyAlignment="1">
      <alignment horizontal="center"/>
    </xf>
    <xf numFmtId="0" fontId="11" fillId="43" borderId="17" xfId="0" applyFont="1" applyFill="1" applyBorder="1" applyAlignment="1">
      <alignment/>
    </xf>
    <xf numFmtId="164" fontId="11" fillId="43" borderId="18" xfId="0" applyNumberFormat="1" applyFont="1" applyFill="1" applyBorder="1" applyAlignment="1">
      <alignment horizontal="center"/>
    </xf>
    <xf numFmtId="3" fontId="11" fillId="43" borderId="10" xfId="0" applyNumberFormat="1" applyFont="1" applyFill="1" applyBorder="1" applyAlignment="1">
      <alignment horizontal="right"/>
    </xf>
    <xf numFmtId="0" fontId="11" fillId="43" borderId="10" xfId="0" applyFont="1" applyFill="1" applyBorder="1" applyAlignment="1">
      <alignment/>
    </xf>
    <xf numFmtId="164" fontId="11" fillId="43" borderId="10" xfId="0" applyNumberFormat="1" applyFont="1" applyFill="1" applyBorder="1" applyAlignment="1">
      <alignment horizontal="center"/>
    </xf>
    <xf numFmtId="3" fontId="11" fillId="44" borderId="10" xfId="0" applyNumberFormat="1" applyFont="1" applyFill="1" applyBorder="1" applyAlignment="1">
      <alignment horizontal="right"/>
    </xf>
    <xf numFmtId="0" fontId="11" fillId="44" borderId="10" xfId="0" applyFont="1" applyFill="1" applyBorder="1" applyAlignment="1">
      <alignment/>
    </xf>
    <xf numFmtId="164" fontId="11" fillId="44" borderId="10" xfId="0" applyNumberFormat="1" applyFont="1" applyFill="1" applyBorder="1" applyAlignment="1" quotePrefix="1">
      <alignment horizontal="center"/>
    </xf>
    <xf numFmtId="0" fontId="11" fillId="0" borderId="17" xfId="0" applyFont="1" applyFill="1" applyBorder="1" applyAlignment="1">
      <alignment/>
    </xf>
    <xf numFmtId="164" fontId="11" fillId="0" borderId="10" xfId="0" applyNumberFormat="1" applyFont="1" applyFill="1" applyBorder="1" applyAlignment="1">
      <alignment horizontal="center"/>
    </xf>
    <xf numFmtId="10" fontId="11" fillId="0" borderId="0" xfId="59" applyNumberFormat="1" applyFont="1" applyFill="1" applyAlignment="1">
      <alignment horizontal="center"/>
    </xf>
    <xf numFmtId="0" fontId="11" fillId="44" borderId="17" xfId="0" applyFont="1" applyFill="1" applyBorder="1" applyAlignment="1">
      <alignment/>
    </xf>
    <xf numFmtId="164" fontId="11" fillId="44" borderId="18" xfId="0" applyNumberFormat="1" applyFont="1" applyFill="1" applyBorder="1" applyAlignment="1">
      <alignment horizontal="center"/>
    </xf>
    <xf numFmtId="0" fontId="11" fillId="45" borderId="17" xfId="0" applyFont="1" applyFill="1" applyBorder="1" applyAlignment="1">
      <alignment/>
    </xf>
    <xf numFmtId="164" fontId="11" fillId="45" borderId="18" xfId="0" applyNumberFormat="1" applyFont="1" applyFill="1" applyBorder="1" applyAlignment="1">
      <alignment horizontal="center"/>
    </xf>
    <xf numFmtId="3" fontId="11" fillId="45" borderId="10" xfId="0" applyNumberFormat="1" applyFont="1" applyFill="1" applyBorder="1" applyAlignment="1">
      <alignment horizontal="right"/>
    </xf>
    <xf numFmtId="3" fontId="14" fillId="33" borderId="31" xfId="0" applyNumberFormat="1" applyFont="1" applyFill="1" applyBorder="1" applyAlignment="1">
      <alignment horizontal="right" vertical="center"/>
    </xf>
    <xf numFmtId="3" fontId="14" fillId="33" borderId="32" xfId="0" applyNumberFormat="1" applyFont="1" applyFill="1" applyBorder="1" applyAlignment="1">
      <alignment horizontal="right" vertical="center"/>
    </xf>
    <xf numFmtId="3" fontId="16" fillId="33" borderId="31" xfId="0" applyNumberFormat="1" applyFont="1" applyFill="1" applyBorder="1" applyAlignment="1">
      <alignment horizontal="right" vertical="center"/>
    </xf>
    <xf numFmtId="3" fontId="16" fillId="33" borderId="32" xfId="0" applyNumberFormat="1" applyFont="1" applyFill="1" applyBorder="1" applyAlignment="1">
      <alignment horizontal="right" vertical="center"/>
    </xf>
    <xf numFmtId="0" fontId="19" fillId="42" borderId="33" xfId="0" applyFont="1" applyFill="1" applyBorder="1" applyAlignment="1">
      <alignment horizontal="left"/>
    </xf>
    <xf numFmtId="0" fontId="19" fillId="42" borderId="34" xfId="0" applyFont="1" applyFill="1" applyBorder="1" applyAlignment="1">
      <alignment horizontal="left"/>
    </xf>
    <xf numFmtId="0" fontId="19" fillId="42" borderId="30" xfId="0" applyFont="1" applyFill="1" applyBorder="1" applyAlignment="1">
      <alignment horizontal="left"/>
    </xf>
    <xf numFmtId="3" fontId="16" fillId="33" borderId="11" xfId="0" applyNumberFormat="1" applyFont="1" applyFill="1" applyBorder="1" applyAlignment="1">
      <alignment horizontal="right" vertical="center"/>
    </xf>
    <xf numFmtId="3" fontId="16" fillId="33" borderId="13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left"/>
    </xf>
    <xf numFmtId="0" fontId="18" fillId="34" borderId="34" xfId="0" applyFont="1" applyFill="1" applyBorder="1" applyAlignment="1">
      <alignment horizontal="left"/>
    </xf>
    <xf numFmtId="0" fontId="18" fillId="34" borderId="30" xfId="0" applyFont="1" applyFill="1" applyBorder="1" applyAlignment="1">
      <alignment horizontal="left"/>
    </xf>
    <xf numFmtId="0" fontId="19" fillId="41" borderId="33" xfId="0" applyFont="1" applyFill="1" applyBorder="1" applyAlignment="1">
      <alignment horizontal="left"/>
    </xf>
    <xf numFmtId="0" fontId="19" fillId="41" borderId="34" xfId="0" applyFont="1" applyFill="1" applyBorder="1" applyAlignment="1">
      <alignment horizontal="left"/>
    </xf>
    <xf numFmtId="0" fontId="19" fillId="41" borderId="30" xfId="0" applyFont="1" applyFill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33" borderId="39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4" fillId="34" borderId="30" xfId="0" applyFont="1" applyFill="1" applyBorder="1" applyAlignment="1">
      <alignment horizontal="center" vertical="center"/>
    </xf>
    <xf numFmtId="0" fontId="4" fillId="46" borderId="33" xfId="0" applyFont="1" applyFill="1" applyBorder="1" applyAlignment="1">
      <alignment horizontal="center" vertical="center"/>
    </xf>
    <xf numFmtId="0" fontId="4" fillId="46" borderId="34" xfId="0" applyFont="1" applyFill="1" applyBorder="1" applyAlignment="1">
      <alignment horizontal="center" vertical="center"/>
    </xf>
    <xf numFmtId="0" fontId="4" fillId="46" borderId="3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4" fillId="42" borderId="33" xfId="0" applyFont="1" applyFill="1" applyBorder="1" applyAlignment="1">
      <alignment horizontal="left"/>
    </xf>
    <xf numFmtId="0" fontId="4" fillId="42" borderId="30" xfId="0" applyFont="1" applyFill="1" applyBorder="1" applyAlignment="1">
      <alignment horizontal="left"/>
    </xf>
    <xf numFmtId="0" fontId="23" fillId="0" borderId="42" xfId="0" applyFont="1" applyBorder="1" applyAlignment="1">
      <alignment horizontal="left"/>
    </xf>
    <xf numFmtId="10" fontId="25" fillId="0" borderId="0" xfId="59" applyNumberFormat="1" applyFont="1" applyAlignment="1">
      <alignment horizontal="center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22" fillId="42" borderId="0" xfId="0" applyFont="1" applyFill="1" applyAlignment="1">
      <alignment horizontal="center" vertical="center" textRotation="90"/>
    </xf>
    <xf numFmtId="0" fontId="4" fillId="41" borderId="33" xfId="0" applyFont="1" applyFill="1" applyBorder="1" applyAlignment="1">
      <alignment horizontal="left"/>
    </xf>
    <xf numFmtId="0" fontId="4" fillId="41" borderId="30" xfId="0" applyFont="1" applyFill="1" applyBorder="1" applyAlignment="1">
      <alignment horizontal="left"/>
    </xf>
    <xf numFmtId="0" fontId="22" fillId="41" borderId="0" xfId="0" applyFont="1" applyFill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10" fontId="11" fillId="0" borderId="18" xfId="0" applyNumberFormat="1" applyFont="1" applyBorder="1" applyAlignment="1">
      <alignment horizontal="left"/>
    </xf>
    <xf numFmtId="10" fontId="11" fillId="0" borderId="37" xfId="0" applyNumberFormat="1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6" fillId="34" borderId="45" xfId="0" applyFont="1" applyFill="1" applyBorder="1" applyAlignment="1">
      <alignment horizontal="left"/>
    </xf>
    <xf numFmtId="0" fontId="6" fillId="34" borderId="4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1</xdr:col>
      <xdr:colOff>704850</xdr:colOff>
      <xdr:row>3</xdr:row>
      <xdr:rowOff>76200</xdr:rowOff>
    </xdr:to>
    <xdr:pic>
      <xdr:nvPicPr>
        <xdr:cNvPr id="1" name="Picture 8" descr="RMB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82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1</xdr:col>
      <xdr:colOff>704850</xdr:colOff>
      <xdr:row>3</xdr:row>
      <xdr:rowOff>76200</xdr:rowOff>
    </xdr:to>
    <xdr:pic>
      <xdr:nvPicPr>
        <xdr:cNvPr id="2" name="Picture 12" descr="RMB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82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\2013-14%20Set%20Up\E000%202%20Column%20Blank%20Budget%20Planner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E01"/>
      <sheetName val="E02"/>
      <sheetName val="E03"/>
      <sheetName val="E04"/>
      <sheetName val="E05"/>
      <sheetName val="E06"/>
      <sheetName val="E07"/>
      <sheetName val="SALARY SCALES"/>
      <sheetName val="E000 2 Column Blank Budget Plan"/>
    </sheetNames>
    <definedNames>
      <definedName name="CONDBUD"/>
      <definedName name="DETAILEDBU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A1:I618"/>
  <sheetViews>
    <sheetView showGridLines="0" tabSelected="1" zoomScale="80" zoomScaleNormal="80" zoomScalePageLayoutView="0" workbookViewId="0" topLeftCell="B1">
      <selection activeCell="E303" sqref="E303"/>
    </sheetView>
  </sheetViews>
  <sheetFormatPr defaultColWidth="8.796875" defaultRowHeight="15" outlineLevelRow="1"/>
  <cols>
    <col min="1" max="1" width="12" style="5" bestFit="1" customWidth="1"/>
    <col min="2" max="2" width="61.59765625" style="5" bestFit="1" customWidth="1"/>
    <col min="3" max="3" width="8.5" style="10" bestFit="1" customWidth="1"/>
    <col min="4" max="4" width="20.8984375" style="11" bestFit="1" customWidth="1"/>
    <col min="5" max="5" width="18.8984375" style="11" bestFit="1" customWidth="1"/>
    <col min="6" max="6" width="8.8984375" style="6" bestFit="1" customWidth="1"/>
    <col min="7" max="7" width="20.5" style="11" bestFit="1" customWidth="1"/>
    <col min="8" max="8" width="9.296875" style="6" bestFit="1" customWidth="1"/>
    <col min="9" max="9" width="20.5" style="11" bestFit="1" customWidth="1"/>
    <col min="10" max="16384" width="8.796875" style="5" customWidth="1"/>
  </cols>
  <sheetData>
    <row r="1" spans="1:9" ht="25.5" customHeight="1">
      <c r="A1" s="194" t="s">
        <v>107</v>
      </c>
      <c r="B1" s="194"/>
      <c r="C1" s="194"/>
      <c r="D1" s="194"/>
      <c r="E1" s="194"/>
      <c r="G1" s="5"/>
      <c r="I1" s="5"/>
    </row>
    <row r="2" spans="1:9" ht="12.75" customHeight="1">
      <c r="A2" s="194"/>
      <c r="B2" s="194"/>
      <c r="C2" s="194"/>
      <c r="D2" s="194"/>
      <c r="E2" s="194"/>
      <c r="G2" s="5"/>
      <c r="I2" s="5"/>
    </row>
    <row r="3" spans="1:9" ht="12.75" customHeight="1">
      <c r="A3" s="194"/>
      <c r="B3" s="194"/>
      <c r="C3" s="194"/>
      <c r="D3" s="194"/>
      <c r="E3" s="194"/>
      <c r="G3" s="5"/>
      <c r="I3" s="5"/>
    </row>
    <row r="4" spans="1:9" ht="12.75" customHeight="1">
      <c r="A4" s="195"/>
      <c r="B4" s="195"/>
      <c r="C4" s="195"/>
      <c r="D4" s="195"/>
      <c r="E4" s="195"/>
      <c r="G4" s="5"/>
      <c r="I4" s="5"/>
    </row>
    <row r="5" spans="1:9" s="3" customFormat="1" ht="18">
      <c r="A5" s="7" t="s">
        <v>106</v>
      </c>
      <c r="B5" s="196" t="s">
        <v>433</v>
      </c>
      <c r="C5" s="196"/>
      <c r="D5" s="8" t="s">
        <v>0</v>
      </c>
      <c r="E5" s="77" t="s">
        <v>435</v>
      </c>
      <c r="F5" s="9"/>
      <c r="G5" s="77"/>
      <c r="H5" s="9"/>
      <c r="I5" s="77"/>
    </row>
    <row r="6" spans="1:9" s="3" customFormat="1" ht="18">
      <c r="A6" s="7" t="s">
        <v>108</v>
      </c>
      <c r="B6" s="196" t="s">
        <v>434</v>
      </c>
      <c r="C6" s="196"/>
      <c r="D6" s="8" t="s">
        <v>398</v>
      </c>
      <c r="E6" s="77">
        <v>203</v>
      </c>
      <c r="F6" s="9"/>
      <c r="G6" s="77"/>
      <c r="H6" s="9"/>
      <c r="I6" s="77"/>
    </row>
    <row r="7" ht="13.5" thickBot="1"/>
    <row r="8" spans="1:8" s="13" customFormat="1" ht="27" thickBot="1">
      <c r="A8" s="160" t="s">
        <v>124</v>
      </c>
      <c r="B8" s="161"/>
      <c r="C8" s="161"/>
      <c r="D8" s="161"/>
      <c r="E8" s="161"/>
      <c r="F8" s="12"/>
      <c r="H8" s="12"/>
    </row>
    <row r="9" spans="3:9" s="4" customFormat="1" ht="13.5" thickBot="1">
      <c r="C9" s="10"/>
      <c r="D9" s="11"/>
      <c r="E9" s="11"/>
      <c r="F9" s="6"/>
      <c r="G9" s="11"/>
      <c r="H9" s="6"/>
      <c r="I9" s="11"/>
    </row>
    <row r="10" spans="3:9" s="14" customFormat="1" ht="18" customHeight="1">
      <c r="C10" s="15"/>
      <c r="D10" s="16" t="s">
        <v>427</v>
      </c>
      <c r="E10" s="17" t="s">
        <v>428</v>
      </c>
      <c r="F10" s="18" t="s">
        <v>1</v>
      </c>
      <c r="G10" s="144" t="s">
        <v>429</v>
      </c>
      <c r="H10" s="18" t="s">
        <v>1</v>
      </c>
      <c r="I10" s="144" t="s">
        <v>430</v>
      </c>
    </row>
    <row r="11" spans="2:9" s="14" customFormat="1" ht="19.5" thickBot="1">
      <c r="B11" s="19"/>
      <c r="C11" s="15"/>
      <c r="D11" s="20" t="s">
        <v>2</v>
      </c>
      <c r="E11" s="21" t="s">
        <v>2</v>
      </c>
      <c r="F11" s="22" t="s">
        <v>3</v>
      </c>
      <c r="G11" s="145"/>
      <c r="H11" s="22" t="s">
        <v>3</v>
      </c>
      <c r="I11" s="145"/>
    </row>
    <row r="12" spans="3:9" s="4" customFormat="1" ht="13.5" thickBot="1">
      <c r="C12" s="10"/>
      <c r="D12" s="11"/>
      <c r="E12" s="11"/>
      <c r="F12" s="6"/>
      <c r="G12" s="11"/>
      <c r="H12" s="6"/>
      <c r="I12" s="11"/>
    </row>
    <row r="13" spans="2:9" s="23" customFormat="1" ht="27" thickBot="1">
      <c r="B13" s="146" t="s">
        <v>123</v>
      </c>
      <c r="C13" s="147"/>
      <c r="D13" s="147"/>
      <c r="E13" s="147"/>
      <c r="F13" s="147"/>
      <c r="G13" s="147"/>
      <c r="H13" s="147"/>
      <c r="I13" s="148"/>
    </row>
    <row r="14" ht="13.5" thickBot="1"/>
    <row r="15" spans="2:9" s="2" customFormat="1" ht="16.5" thickBot="1">
      <c r="B15" s="197" t="s">
        <v>4</v>
      </c>
      <c r="C15" s="198"/>
      <c r="D15" s="84">
        <f>82851.8</f>
        <v>82851.8</v>
      </c>
      <c r="E15" s="84">
        <f>82851.8</f>
        <v>82851.8</v>
      </c>
      <c r="F15" s="25"/>
      <c r="G15" s="24">
        <f>IF($E$572,E575,D575)</f>
        <v>-6694.360000000102</v>
      </c>
      <c r="H15" s="25"/>
      <c r="I15" s="24">
        <f>G575</f>
        <v>-114791.25228000013</v>
      </c>
    </row>
    <row r="16" spans="4:9" ht="13.5" thickBot="1">
      <c r="D16" s="101" t="s">
        <v>426</v>
      </c>
      <c r="E16" s="26"/>
      <c r="G16" s="26"/>
      <c r="I16" s="26"/>
    </row>
    <row r="17" spans="2:9" s="23" customFormat="1" ht="27" thickBot="1">
      <c r="B17" s="149" t="s">
        <v>5</v>
      </c>
      <c r="C17" s="150"/>
      <c r="D17" s="150"/>
      <c r="E17" s="150"/>
      <c r="F17" s="150"/>
      <c r="G17" s="150"/>
      <c r="H17" s="150"/>
      <c r="I17" s="151"/>
    </row>
    <row r="18" spans="1:9" s="31" customFormat="1" ht="12.75">
      <c r="A18" s="27"/>
      <c r="B18" s="27"/>
      <c r="C18" s="28"/>
      <c r="D18" s="29"/>
      <c r="E18" s="29"/>
      <c r="F18" s="30"/>
      <c r="G18" s="29"/>
      <c r="H18" s="30"/>
      <c r="I18" s="29"/>
    </row>
    <row r="19" spans="2:9" s="31" customFormat="1" ht="15">
      <c r="B19" s="32" t="s">
        <v>432</v>
      </c>
      <c r="C19" s="33"/>
      <c r="D19" s="34"/>
      <c r="E19" s="34"/>
      <c r="F19" s="30" t="s">
        <v>403</v>
      </c>
      <c r="G19" s="34"/>
      <c r="H19" s="30"/>
      <c r="I19" s="34"/>
    </row>
    <row r="20" spans="1:9" s="31" customFormat="1" ht="12.75">
      <c r="A20" s="27"/>
      <c r="B20" s="27"/>
      <c r="C20" s="28"/>
      <c r="D20" s="29"/>
      <c r="E20" s="29"/>
      <c r="F20" s="30"/>
      <c r="G20" s="29"/>
      <c r="H20" s="30"/>
      <c r="I20" s="29"/>
    </row>
    <row r="21" spans="1:9" ht="12.75" outlineLevel="1">
      <c r="A21" s="187" t="s">
        <v>6</v>
      </c>
      <c r="B21" s="174" t="s">
        <v>113</v>
      </c>
      <c r="C21" s="174"/>
      <c r="D21" s="26"/>
      <c r="E21" s="26"/>
      <c r="G21" s="26"/>
      <c r="I21" s="26"/>
    </row>
    <row r="22" spans="1:9" ht="12.75" outlineLevel="1">
      <c r="A22" s="187"/>
      <c r="B22" s="154" t="s">
        <v>122</v>
      </c>
      <c r="C22" s="155"/>
      <c r="D22" s="124">
        <v>850922</v>
      </c>
      <c r="E22" s="124">
        <v>850922</v>
      </c>
      <c r="F22" s="36">
        <v>0</v>
      </c>
      <c r="G22" s="35">
        <f aca="true" t="shared" si="0" ref="G22:G33">IF($E$572,E22,D22)*(1+F22)</f>
        <v>850922</v>
      </c>
      <c r="H22" s="36">
        <v>0</v>
      </c>
      <c r="I22" s="35">
        <f>G22*(1+H22)</f>
        <v>850922</v>
      </c>
    </row>
    <row r="23" spans="1:9" ht="12.75" outlineLevel="1">
      <c r="A23" s="187"/>
      <c r="B23" s="154" t="s">
        <v>420</v>
      </c>
      <c r="C23" s="155"/>
      <c r="D23" s="116">
        <v>-15000</v>
      </c>
      <c r="E23" s="116">
        <v>-15000</v>
      </c>
      <c r="F23" s="118">
        <v>0</v>
      </c>
      <c r="G23" s="117">
        <f t="shared" si="0"/>
        <v>-15000</v>
      </c>
      <c r="H23" s="118">
        <v>0</v>
      </c>
      <c r="I23" s="117">
        <f aca="true" t="shared" si="1" ref="I23:I33">G23*(1+H23)</f>
        <v>-15000</v>
      </c>
    </row>
    <row r="24" spans="1:9" ht="12.75" outlineLevel="1">
      <c r="A24" s="187"/>
      <c r="B24" s="154" t="s">
        <v>473</v>
      </c>
      <c r="C24" s="155"/>
      <c r="D24" s="79"/>
      <c r="E24" s="35"/>
      <c r="F24" s="36">
        <v>0</v>
      </c>
      <c r="G24" s="35">
        <f t="shared" si="0"/>
        <v>0</v>
      </c>
      <c r="H24" s="36">
        <v>0</v>
      </c>
      <c r="I24" s="35">
        <f t="shared" si="1"/>
        <v>0</v>
      </c>
    </row>
    <row r="25" spans="1:9" ht="12.75" outlineLevel="1">
      <c r="A25" s="187"/>
      <c r="B25" s="154"/>
      <c r="C25" s="155"/>
      <c r="D25" s="79"/>
      <c r="E25" s="35"/>
      <c r="F25" s="36">
        <v>0</v>
      </c>
      <c r="G25" s="35">
        <f t="shared" si="0"/>
        <v>0</v>
      </c>
      <c r="H25" s="36">
        <v>0</v>
      </c>
      <c r="I25" s="35">
        <f t="shared" si="1"/>
        <v>0</v>
      </c>
    </row>
    <row r="26" spans="1:9" ht="12.75" outlineLevel="1">
      <c r="A26" s="187"/>
      <c r="B26" s="154"/>
      <c r="C26" s="155"/>
      <c r="D26" s="79"/>
      <c r="E26" s="35"/>
      <c r="F26" s="36">
        <v>0</v>
      </c>
      <c r="G26" s="35">
        <f t="shared" si="0"/>
        <v>0</v>
      </c>
      <c r="H26" s="36">
        <v>0</v>
      </c>
      <c r="I26" s="35">
        <f t="shared" si="1"/>
        <v>0</v>
      </c>
    </row>
    <row r="27" spans="1:9" ht="12.75" outlineLevel="1">
      <c r="A27" s="187"/>
      <c r="B27" s="190"/>
      <c r="C27" s="191"/>
      <c r="D27" s="35"/>
      <c r="E27" s="105"/>
      <c r="F27" s="36">
        <v>0</v>
      </c>
      <c r="G27" s="35">
        <f t="shared" si="0"/>
        <v>0</v>
      </c>
      <c r="H27" s="36">
        <v>0</v>
      </c>
      <c r="I27" s="35">
        <f t="shared" si="1"/>
        <v>0</v>
      </c>
    </row>
    <row r="28" spans="1:9" ht="12.75" outlineLevel="1">
      <c r="A28" s="187"/>
      <c r="B28" s="154"/>
      <c r="C28" s="155"/>
      <c r="D28" s="35"/>
      <c r="E28" s="35"/>
      <c r="F28" s="36">
        <v>0</v>
      </c>
      <c r="G28" s="35">
        <f t="shared" si="0"/>
        <v>0</v>
      </c>
      <c r="H28" s="36">
        <v>0</v>
      </c>
      <c r="I28" s="35">
        <f t="shared" si="1"/>
        <v>0</v>
      </c>
    </row>
    <row r="29" spans="1:9" ht="12.75" outlineLevel="1">
      <c r="A29" s="187"/>
      <c r="B29" s="154"/>
      <c r="C29" s="155"/>
      <c r="D29" s="35"/>
      <c r="E29" s="35"/>
      <c r="F29" s="36">
        <v>0</v>
      </c>
      <c r="G29" s="35">
        <f t="shared" si="0"/>
        <v>0</v>
      </c>
      <c r="H29" s="36">
        <v>0</v>
      </c>
      <c r="I29" s="35">
        <f t="shared" si="1"/>
        <v>0</v>
      </c>
    </row>
    <row r="30" spans="1:9" ht="12.75" outlineLevel="1">
      <c r="A30" s="187"/>
      <c r="B30" s="192"/>
      <c r="C30" s="193"/>
      <c r="D30" s="35"/>
      <c r="E30" s="35"/>
      <c r="F30" s="36">
        <v>0</v>
      </c>
      <c r="G30" s="35">
        <f t="shared" si="0"/>
        <v>0</v>
      </c>
      <c r="H30" s="36">
        <v>0</v>
      </c>
      <c r="I30" s="35">
        <f t="shared" si="1"/>
        <v>0</v>
      </c>
    </row>
    <row r="31" spans="1:9" ht="12.75" outlineLevel="1">
      <c r="A31" s="187"/>
      <c r="B31" s="154"/>
      <c r="C31" s="155"/>
      <c r="D31" s="35"/>
      <c r="E31" s="35"/>
      <c r="F31" s="36">
        <v>0</v>
      </c>
      <c r="G31" s="35">
        <f t="shared" si="0"/>
        <v>0</v>
      </c>
      <c r="H31" s="36">
        <v>0</v>
      </c>
      <c r="I31" s="35">
        <f t="shared" si="1"/>
        <v>0</v>
      </c>
    </row>
    <row r="32" spans="1:9" ht="12.75" outlineLevel="1">
      <c r="A32" s="187"/>
      <c r="B32" s="154"/>
      <c r="C32" s="155"/>
      <c r="D32" s="35"/>
      <c r="E32" s="35"/>
      <c r="F32" s="36">
        <v>0</v>
      </c>
      <c r="G32" s="35">
        <f t="shared" si="0"/>
        <v>0</v>
      </c>
      <c r="H32" s="36">
        <v>0</v>
      </c>
      <c r="I32" s="35">
        <f t="shared" si="1"/>
        <v>0</v>
      </c>
    </row>
    <row r="33" spans="1:9" ht="13.5" outlineLevel="1" thickBot="1">
      <c r="A33" s="187"/>
      <c r="B33" s="152"/>
      <c r="C33" s="153"/>
      <c r="D33" s="37"/>
      <c r="E33" s="37"/>
      <c r="F33" s="36">
        <v>0</v>
      </c>
      <c r="G33" s="35">
        <f t="shared" si="0"/>
        <v>0</v>
      </c>
      <c r="H33" s="36">
        <v>0</v>
      </c>
      <c r="I33" s="35">
        <f t="shared" si="1"/>
        <v>0</v>
      </c>
    </row>
    <row r="34" spans="1:9" s="2" customFormat="1" ht="16.5" thickBot="1">
      <c r="A34" s="187"/>
      <c r="B34" s="185" t="s">
        <v>112</v>
      </c>
      <c r="C34" s="186"/>
      <c r="D34" s="106">
        <f>SUM(D22:D33)</f>
        <v>835922</v>
      </c>
      <c r="E34" s="106">
        <f>SUM(E22:E33)</f>
        <v>835922</v>
      </c>
      <c r="F34" s="25"/>
      <c r="G34" s="106">
        <f>SUM(G22:G33)</f>
        <v>835922</v>
      </c>
      <c r="H34" s="25"/>
      <c r="I34" s="106">
        <f>SUM(I22:I33)</f>
        <v>835922</v>
      </c>
    </row>
    <row r="35" spans="1:9" ht="13.5" thickBot="1">
      <c r="A35" s="187"/>
      <c r="D35" s="26"/>
      <c r="E35" s="26"/>
      <c r="G35" s="26"/>
      <c r="I35" s="26"/>
    </row>
    <row r="36" spans="1:9" s="2" customFormat="1" ht="16.5" thickBot="1">
      <c r="A36" s="187"/>
      <c r="B36" s="185" t="s">
        <v>422</v>
      </c>
      <c r="C36" s="186"/>
      <c r="D36" s="106"/>
      <c r="E36" s="107"/>
      <c r="F36" s="36">
        <v>0</v>
      </c>
      <c r="G36" s="106">
        <f>IF($E$556,E36,D36)*(1+F36)</f>
        <v>0</v>
      </c>
      <c r="H36" s="36">
        <v>0</v>
      </c>
      <c r="I36" s="106">
        <f>G36*(1+H36)</f>
        <v>0</v>
      </c>
    </row>
    <row r="37" spans="1:9" ht="12.75">
      <c r="A37" s="187"/>
      <c r="D37" s="26"/>
      <c r="E37" s="26"/>
      <c r="G37" s="26"/>
      <c r="I37" s="26"/>
    </row>
    <row r="38" spans="1:9" ht="12.75" outlineLevel="1">
      <c r="A38" s="187"/>
      <c r="B38" s="174" t="s">
        <v>7</v>
      </c>
      <c r="C38" s="174"/>
      <c r="D38" s="26"/>
      <c r="E38" s="26"/>
      <c r="G38" s="26"/>
      <c r="I38" s="26"/>
    </row>
    <row r="39" spans="1:9" ht="12.75" outlineLevel="1">
      <c r="A39" s="187"/>
      <c r="B39" s="154" t="s">
        <v>119</v>
      </c>
      <c r="C39" s="155"/>
      <c r="D39" s="124">
        <v>120460</v>
      </c>
      <c r="E39" s="124">
        <v>120460</v>
      </c>
      <c r="F39" s="36">
        <v>0</v>
      </c>
      <c r="G39" s="35">
        <f>IF($E$572,E39,D39)*(1+F39)</f>
        <v>120460</v>
      </c>
      <c r="H39" s="36">
        <v>0</v>
      </c>
      <c r="I39" s="35">
        <f>G39*(1+H39)</f>
        <v>120460</v>
      </c>
    </row>
    <row r="40" spans="1:9" ht="12.75" outlineLevel="1">
      <c r="A40" s="187"/>
      <c r="B40" s="154" t="s">
        <v>421</v>
      </c>
      <c r="C40" s="155"/>
      <c r="D40" s="79">
        <v>10718</v>
      </c>
      <c r="E40" s="79">
        <v>10718</v>
      </c>
      <c r="F40" s="36">
        <v>0</v>
      </c>
      <c r="G40" s="35">
        <f>IF($E$572,E40,D40)*(1+F40)</f>
        <v>10718</v>
      </c>
      <c r="H40" s="36">
        <v>0</v>
      </c>
      <c r="I40" s="35">
        <f>G40*(1+H40)</f>
        <v>10718</v>
      </c>
    </row>
    <row r="41" spans="1:9" ht="12.75" outlineLevel="1">
      <c r="A41" s="187"/>
      <c r="B41" s="190"/>
      <c r="C41" s="191"/>
      <c r="D41" s="79"/>
      <c r="E41" s="35"/>
      <c r="F41" s="36">
        <v>0</v>
      </c>
      <c r="G41" s="35">
        <f>IF($E$572,E41,D41)*(1+F41)</f>
        <v>0</v>
      </c>
      <c r="H41" s="36">
        <v>0</v>
      </c>
      <c r="I41" s="35">
        <f>G41*(1+H41)</f>
        <v>0</v>
      </c>
    </row>
    <row r="42" spans="1:9" ht="12.75" outlineLevel="1">
      <c r="A42" s="187"/>
      <c r="B42" s="154"/>
      <c r="C42" s="155"/>
      <c r="D42" s="35"/>
      <c r="E42" s="35"/>
      <c r="F42" s="36">
        <v>0</v>
      </c>
      <c r="G42" s="35">
        <f>IF($E$572,E42,D42)*(1+F42)</f>
        <v>0</v>
      </c>
      <c r="H42" s="36">
        <v>0</v>
      </c>
      <c r="I42" s="35">
        <f>G42*(1+H42)</f>
        <v>0</v>
      </c>
    </row>
    <row r="43" spans="1:9" ht="13.5" outlineLevel="1" thickBot="1">
      <c r="A43" s="187"/>
      <c r="B43" s="152"/>
      <c r="C43" s="153"/>
      <c r="D43" s="35"/>
      <c r="E43" s="35"/>
      <c r="F43" s="36">
        <v>0</v>
      </c>
      <c r="G43" s="35">
        <f>IF($E$572,E43,D43)*(1+F43)</f>
        <v>0</v>
      </c>
      <c r="H43" s="36">
        <v>0</v>
      </c>
      <c r="I43" s="35">
        <f>G43*(1+H43)</f>
        <v>0</v>
      </c>
    </row>
    <row r="44" spans="1:9" s="2" customFormat="1" ht="16.5" thickBot="1">
      <c r="A44" s="187"/>
      <c r="B44" s="185" t="s">
        <v>8</v>
      </c>
      <c r="C44" s="186"/>
      <c r="D44" s="106">
        <f>SUM(D39:D43)</f>
        <v>131178</v>
      </c>
      <c r="E44" s="106">
        <f>SUM(E39:E43)</f>
        <v>131178</v>
      </c>
      <c r="F44" s="25"/>
      <c r="G44" s="106">
        <f>SUM(G39:G43)</f>
        <v>131178</v>
      </c>
      <c r="H44" s="25"/>
      <c r="I44" s="106">
        <f>SUM(I39:I43)</f>
        <v>131178</v>
      </c>
    </row>
    <row r="45" spans="1:9" ht="12.75">
      <c r="A45" s="187"/>
      <c r="D45" s="26"/>
      <c r="E45" s="26"/>
      <c r="G45" s="26"/>
      <c r="I45" s="26"/>
    </row>
    <row r="46" spans="1:9" ht="12.75">
      <c r="A46" s="187"/>
      <c r="D46" s="26"/>
      <c r="E46" s="26"/>
      <c r="G46" s="26"/>
      <c r="I46" s="26"/>
    </row>
    <row r="47" spans="1:9" ht="12.75" outlineLevel="1">
      <c r="A47" s="187"/>
      <c r="B47" s="174" t="s">
        <v>109</v>
      </c>
      <c r="C47" s="174"/>
      <c r="D47" s="26"/>
      <c r="E47" s="26"/>
      <c r="G47" s="26"/>
      <c r="I47" s="26"/>
    </row>
    <row r="48" spans="1:9" ht="12.75" outlineLevel="1">
      <c r="A48" s="187"/>
      <c r="B48" s="154" t="s">
        <v>444</v>
      </c>
      <c r="C48" s="155"/>
      <c r="D48" s="79">
        <v>114840</v>
      </c>
      <c r="E48" s="79">
        <v>114840</v>
      </c>
      <c r="F48" s="36">
        <v>0</v>
      </c>
      <c r="G48" s="35">
        <f aca="true" t="shared" si="2" ref="G48:G53">IF($E$572,E48,D48)*(1+F48)</f>
        <v>114840</v>
      </c>
      <c r="H48" s="36">
        <v>0</v>
      </c>
      <c r="I48" s="35">
        <f aca="true" t="shared" si="3" ref="I48:I53">G48*(1+H48)</f>
        <v>114840</v>
      </c>
    </row>
    <row r="49" spans="1:9" ht="12.75" outlineLevel="1">
      <c r="A49" s="187"/>
      <c r="B49" s="154" t="s">
        <v>445</v>
      </c>
      <c r="C49" s="155"/>
      <c r="D49" s="35">
        <v>2300</v>
      </c>
      <c r="E49" s="35">
        <v>2300</v>
      </c>
      <c r="F49" s="36">
        <v>0</v>
      </c>
      <c r="G49" s="35">
        <f t="shared" si="2"/>
        <v>2300</v>
      </c>
      <c r="H49" s="36">
        <v>0</v>
      </c>
      <c r="I49" s="35">
        <f t="shared" si="3"/>
        <v>2300</v>
      </c>
    </row>
    <row r="50" spans="1:9" ht="12.75" outlineLevel="1">
      <c r="A50" s="187"/>
      <c r="B50" s="154" t="s">
        <v>431</v>
      </c>
      <c r="C50" s="155"/>
      <c r="D50" s="35"/>
      <c r="E50" s="35"/>
      <c r="F50" s="36">
        <v>0</v>
      </c>
      <c r="G50" s="35">
        <f t="shared" si="2"/>
        <v>0</v>
      </c>
      <c r="H50" s="36">
        <v>0</v>
      </c>
      <c r="I50" s="35">
        <f t="shared" si="3"/>
        <v>0</v>
      </c>
    </row>
    <row r="51" spans="1:9" ht="12.75" outlineLevel="1">
      <c r="A51" s="187"/>
      <c r="B51" s="154" t="s">
        <v>469</v>
      </c>
      <c r="C51" s="155"/>
      <c r="D51" s="116">
        <v>-15840</v>
      </c>
      <c r="E51" s="116">
        <v>-15840</v>
      </c>
      <c r="F51" s="36">
        <v>0</v>
      </c>
      <c r="G51" s="35">
        <f t="shared" si="2"/>
        <v>-15840</v>
      </c>
      <c r="H51" s="36">
        <v>0</v>
      </c>
      <c r="I51" s="35">
        <f t="shared" si="3"/>
        <v>-15840</v>
      </c>
    </row>
    <row r="52" spans="1:9" ht="12.75" outlineLevel="1">
      <c r="A52" s="187"/>
      <c r="B52" s="154" t="s">
        <v>470</v>
      </c>
      <c r="C52" s="155"/>
      <c r="D52" s="79">
        <v>2300</v>
      </c>
      <c r="E52" s="79">
        <v>2300</v>
      </c>
      <c r="F52" s="36">
        <v>0</v>
      </c>
      <c r="G52" s="35">
        <f t="shared" si="2"/>
        <v>2300</v>
      </c>
      <c r="H52" s="36">
        <v>0</v>
      </c>
      <c r="I52" s="35">
        <f t="shared" si="3"/>
        <v>2300</v>
      </c>
    </row>
    <row r="53" spans="1:9" ht="13.5" outlineLevel="1" thickBot="1">
      <c r="A53" s="187"/>
      <c r="B53" s="152"/>
      <c r="C53" s="153"/>
      <c r="D53" s="35"/>
      <c r="E53" s="35"/>
      <c r="F53" s="36">
        <v>0</v>
      </c>
      <c r="G53" s="35">
        <f t="shared" si="2"/>
        <v>0</v>
      </c>
      <c r="H53" s="36">
        <v>0</v>
      </c>
      <c r="I53" s="35">
        <f t="shared" si="3"/>
        <v>0</v>
      </c>
    </row>
    <row r="54" spans="1:9" s="2" customFormat="1" ht="16.5" thickBot="1">
      <c r="A54" s="187"/>
      <c r="B54" s="185" t="s">
        <v>110</v>
      </c>
      <c r="C54" s="186"/>
      <c r="D54" s="106">
        <f>SUM(D48:D53)</f>
        <v>103600</v>
      </c>
      <c r="E54" s="106">
        <f>SUM(E48:E53)</f>
        <v>103600</v>
      </c>
      <c r="F54" s="25"/>
      <c r="G54" s="106">
        <f>SUM(G48:G53)</f>
        <v>103600</v>
      </c>
      <c r="H54" s="36"/>
      <c r="I54" s="106">
        <f>SUM(I48:I53)</f>
        <v>103600</v>
      </c>
    </row>
    <row r="55" spans="1:9" ht="12.75">
      <c r="A55" s="187"/>
      <c r="D55" s="26"/>
      <c r="E55" s="26"/>
      <c r="G55" s="26"/>
      <c r="I55" s="26"/>
    </row>
    <row r="56" spans="1:9" ht="12.75">
      <c r="A56" s="187"/>
      <c r="D56" s="26"/>
      <c r="E56" s="26"/>
      <c r="G56" s="26"/>
      <c r="I56" s="26"/>
    </row>
    <row r="57" spans="1:9" ht="12.75">
      <c r="A57" s="187"/>
      <c r="D57" s="26"/>
      <c r="E57" s="26"/>
      <c r="G57" s="26"/>
      <c r="I57" s="26"/>
    </row>
    <row r="58" spans="4:9" ht="13.5" thickBot="1">
      <c r="D58" s="26"/>
      <c r="E58" s="26"/>
      <c r="G58" s="26"/>
      <c r="I58" s="26"/>
    </row>
    <row r="59" spans="2:9" s="3" customFormat="1" ht="12.75" customHeight="1">
      <c r="B59" s="176" t="s">
        <v>118</v>
      </c>
      <c r="C59" s="188"/>
      <c r="D59" s="142">
        <f>D54+D44+D36+D34</f>
        <v>1070700</v>
      </c>
      <c r="E59" s="142">
        <f>E54+E44+E36+E34</f>
        <v>1070700</v>
      </c>
      <c r="F59" s="6"/>
      <c r="G59" s="142">
        <f>G54+G44+G36+G34</f>
        <v>1070700</v>
      </c>
      <c r="H59" s="6"/>
      <c r="I59" s="142">
        <f>I54+I44+I36+I34</f>
        <v>1070700</v>
      </c>
    </row>
    <row r="60" spans="2:9" s="3" customFormat="1" ht="18.75" thickBot="1">
      <c r="B60" s="178"/>
      <c r="C60" s="189"/>
      <c r="D60" s="143"/>
      <c r="E60" s="143"/>
      <c r="F60" s="6"/>
      <c r="G60" s="143"/>
      <c r="H60" s="6"/>
      <c r="I60" s="143"/>
    </row>
    <row r="61" spans="3:9" s="3" customFormat="1" ht="18.75" thickBot="1">
      <c r="C61" s="15"/>
      <c r="D61" s="38"/>
      <c r="E61" s="38"/>
      <c r="F61" s="6"/>
      <c r="G61" s="38"/>
      <c r="H61" s="6"/>
      <c r="I61" s="38"/>
    </row>
    <row r="62" spans="2:9" s="3" customFormat="1" ht="18">
      <c r="B62" s="176" t="s">
        <v>11</v>
      </c>
      <c r="C62" s="188"/>
      <c r="D62" s="142">
        <f>D15</f>
        <v>82851.8</v>
      </c>
      <c r="E62" s="142">
        <f>E15</f>
        <v>82851.8</v>
      </c>
      <c r="F62" s="6"/>
      <c r="G62" s="142">
        <f>G15</f>
        <v>-6694.360000000102</v>
      </c>
      <c r="H62" s="6"/>
      <c r="I62" s="142">
        <f>I15</f>
        <v>-114791.25228000013</v>
      </c>
    </row>
    <row r="63" spans="2:9" s="3" customFormat="1" ht="18.75" thickBot="1">
      <c r="B63" s="178"/>
      <c r="C63" s="189"/>
      <c r="D63" s="143"/>
      <c r="E63" s="143"/>
      <c r="F63" s="6"/>
      <c r="G63" s="143"/>
      <c r="H63" s="6"/>
      <c r="I63" s="143"/>
    </row>
    <row r="64" spans="3:9" s="3" customFormat="1" ht="18.75" thickBot="1">
      <c r="C64" s="15"/>
      <c r="D64" s="38"/>
      <c r="E64" s="38"/>
      <c r="F64" s="6"/>
      <c r="G64" s="38"/>
      <c r="H64" s="6"/>
      <c r="I64" s="38"/>
    </row>
    <row r="65" spans="2:9" s="3" customFormat="1" ht="18" customHeight="1">
      <c r="B65" s="176" t="s">
        <v>117</v>
      </c>
      <c r="C65" s="188"/>
      <c r="D65" s="142">
        <f>D59+D62</f>
        <v>1153551.8</v>
      </c>
      <c r="E65" s="142">
        <f>E59+E62</f>
        <v>1153551.8</v>
      </c>
      <c r="F65" s="6"/>
      <c r="G65" s="142">
        <f>G59+G62</f>
        <v>1064005.64</v>
      </c>
      <c r="H65" s="6"/>
      <c r="I65" s="142">
        <f>I59+I62</f>
        <v>955908.7477199999</v>
      </c>
    </row>
    <row r="66" spans="2:9" s="3" customFormat="1" ht="18.75" thickBot="1">
      <c r="B66" s="178"/>
      <c r="C66" s="189"/>
      <c r="D66" s="143"/>
      <c r="E66" s="143"/>
      <c r="F66" s="6"/>
      <c r="G66" s="143"/>
      <c r="H66" s="6"/>
      <c r="I66" s="143"/>
    </row>
    <row r="67" spans="4:9" ht="12.75">
      <c r="D67" s="26"/>
      <c r="E67" s="26"/>
      <c r="G67" s="26"/>
      <c r="I67" s="26"/>
    </row>
    <row r="68" spans="2:9" s="31" customFormat="1" ht="15">
      <c r="B68" s="102" t="s">
        <v>116</v>
      </c>
      <c r="C68" s="103"/>
      <c r="D68" s="104"/>
      <c r="E68" s="104"/>
      <c r="F68" s="30"/>
      <c r="G68" s="104"/>
      <c r="H68" s="30"/>
      <c r="I68" s="104"/>
    </row>
    <row r="69" spans="4:9" ht="12.75">
      <c r="D69" s="26"/>
      <c r="E69" s="26"/>
      <c r="G69" s="26"/>
      <c r="I69" s="26"/>
    </row>
    <row r="70" spans="1:9" ht="12.75" outlineLevel="1">
      <c r="A70" s="187"/>
      <c r="B70" s="174" t="s">
        <v>113</v>
      </c>
      <c r="C70" s="174"/>
      <c r="D70" s="26"/>
      <c r="E70" s="26"/>
      <c r="G70" s="26"/>
      <c r="I70" s="26"/>
    </row>
    <row r="71" spans="1:9" ht="12.75" outlineLevel="1">
      <c r="A71" s="187"/>
      <c r="B71" s="39" t="s">
        <v>472</v>
      </c>
      <c r="C71" s="40">
        <v>50070</v>
      </c>
      <c r="D71" s="124">
        <v>70889</v>
      </c>
      <c r="E71" s="83"/>
      <c r="F71" s="36">
        <v>0</v>
      </c>
      <c r="G71" s="35">
        <f>IF($E$572,E71,D71)*(1+F71)</f>
        <v>0</v>
      </c>
      <c r="H71" s="36">
        <v>0</v>
      </c>
      <c r="I71" s="35">
        <f>G71*(1+H71)</f>
        <v>0</v>
      </c>
    </row>
    <row r="72" spans="1:9" ht="12.75" outlineLevel="1">
      <c r="A72" s="187"/>
      <c r="B72" s="130" t="s">
        <v>495</v>
      </c>
      <c r="C72" s="131"/>
      <c r="D72" s="124"/>
      <c r="E72" s="124">
        <v>33407.25</v>
      </c>
      <c r="F72" s="36">
        <v>0</v>
      </c>
      <c r="G72" s="35">
        <f aca="true" t="shared" si="4" ref="G72:G79">IF($E$572,E72,D72)*(1+F72)</f>
        <v>33407.25</v>
      </c>
      <c r="H72" s="36">
        <v>0</v>
      </c>
      <c r="I72" s="35">
        <f aca="true" t="shared" si="5" ref="I72:I79">G72*(1+H72)</f>
        <v>33407.25</v>
      </c>
    </row>
    <row r="73" spans="1:9" ht="12.75" outlineLevel="1">
      <c r="A73" s="187"/>
      <c r="B73" s="130" t="s">
        <v>490</v>
      </c>
      <c r="C73" s="131"/>
      <c r="D73" s="124"/>
      <c r="E73" s="124">
        <v>12464</v>
      </c>
      <c r="F73" s="36">
        <v>0</v>
      </c>
      <c r="G73" s="35">
        <f t="shared" si="4"/>
        <v>12464</v>
      </c>
      <c r="H73" s="36">
        <v>0</v>
      </c>
      <c r="I73" s="35">
        <f t="shared" si="5"/>
        <v>12464</v>
      </c>
    </row>
    <row r="74" spans="1:9" ht="12.75" outlineLevel="1">
      <c r="A74" s="187"/>
      <c r="B74" s="130" t="s">
        <v>494</v>
      </c>
      <c r="C74" s="131"/>
      <c r="D74" s="124"/>
      <c r="E74" s="124">
        <v>16359</v>
      </c>
      <c r="F74" s="36">
        <v>0</v>
      </c>
      <c r="G74" s="35">
        <f t="shared" si="4"/>
        <v>16359</v>
      </c>
      <c r="H74" s="36">
        <v>0</v>
      </c>
      <c r="I74" s="35">
        <f t="shared" si="5"/>
        <v>16359</v>
      </c>
    </row>
    <row r="75" spans="1:9" ht="12.75" outlineLevel="1">
      <c r="A75" s="187"/>
      <c r="B75" s="39"/>
      <c r="C75" s="40"/>
      <c r="D75" s="83"/>
      <c r="E75" s="83"/>
      <c r="F75" s="36">
        <v>0</v>
      </c>
      <c r="G75" s="35">
        <f t="shared" si="4"/>
        <v>0</v>
      </c>
      <c r="H75" s="36">
        <v>0</v>
      </c>
      <c r="I75" s="35">
        <f t="shared" si="5"/>
        <v>0</v>
      </c>
    </row>
    <row r="76" spans="1:9" ht="12.75" outlineLevel="1">
      <c r="A76" s="187"/>
      <c r="B76" s="132" t="s">
        <v>492</v>
      </c>
      <c r="C76" s="133"/>
      <c r="D76" s="134"/>
      <c r="E76" s="134">
        <v>11869.5</v>
      </c>
      <c r="F76" s="36">
        <v>0</v>
      </c>
      <c r="G76" s="35">
        <f t="shared" si="4"/>
        <v>11869.5</v>
      </c>
      <c r="H76" s="36">
        <v>0</v>
      </c>
      <c r="I76" s="35">
        <f t="shared" si="5"/>
        <v>11869.5</v>
      </c>
    </row>
    <row r="77" spans="1:9" ht="12.75" outlineLevel="1">
      <c r="A77" s="187"/>
      <c r="B77" s="132" t="s">
        <v>491</v>
      </c>
      <c r="C77" s="133"/>
      <c r="D77" s="134"/>
      <c r="E77" s="134">
        <v>3800</v>
      </c>
      <c r="F77" s="36">
        <v>0</v>
      </c>
      <c r="G77" s="35">
        <f t="shared" si="4"/>
        <v>3800</v>
      </c>
      <c r="H77" s="36">
        <v>0</v>
      </c>
      <c r="I77" s="35">
        <f t="shared" si="5"/>
        <v>3800</v>
      </c>
    </row>
    <row r="78" spans="1:9" ht="12.75" outlineLevel="1">
      <c r="A78" s="187"/>
      <c r="B78" s="132" t="s">
        <v>493</v>
      </c>
      <c r="C78" s="133"/>
      <c r="D78" s="134"/>
      <c r="E78" s="134">
        <v>4560</v>
      </c>
      <c r="F78" s="36">
        <v>0</v>
      </c>
      <c r="G78" s="35">
        <f t="shared" si="4"/>
        <v>4560</v>
      </c>
      <c r="H78" s="36">
        <v>0</v>
      </c>
      <c r="I78" s="35">
        <f t="shared" si="5"/>
        <v>4560</v>
      </c>
    </row>
    <row r="79" spans="1:9" ht="12.75" outlineLevel="1">
      <c r="A79" s="187"/>
      <c r="B79" s="39"/>
      <c r="C79" s="40"/>
      <c r="D79" s="83"/>
      <c r="E79" s="83"/>
      <c r="F79" s="36">
        <v>0</v>
      </c>
      <c r="G79" s="35">
        <f t="shared" si="4"/>
        <v>0</v>
      </c>
      <c r="H79" s="36">
        <v>0</v>
      </c>
      <c r="I79" s="35">
        <f t="shared" si="5"/>
        <v>0</v>
      </c>
    </row>
    <row r="80" spans="1:9" ht="12.75" outlineLevel="1">
      <c r="A80" s="187"/>
      <c r="B80" s="39" t="s">
        <v>474</v>
      </c>
      <c r="C80" s="40">
        <v>50080</v>
      </c>
      <c r="D80" s="79">
        <f>203*30.48</f>
        <v>6187.4400000000005</v>
      </c>
      <c r="E80" s="35">
        <f>30.48*236</f>
        <v>7193.28</v>
      </c>
      <c r="F80" s="36">
        <v>0</v>
      </c>
      <c r="G80" s="35">
        <f>IF($E$572,E80,D80)*(1+F80)</f>
        <v>7193.28</v>
      </c>
      <c r="H80" s="36">
        <v>0</v>
      </c>
      <c r="I80" s="35">
        <f>G80*(1+H80)</f>
        <v>7193.28</v>
      </c>
    </row>
    <row r="81" spans="1:9" ht="13.5" outlineLevel="1" thickBot="1">
      <c r="A81" s="187"/>
      <c r="B81" s="127" t="s">
        <v>476</v>
      </c>
      <c r="C81" s="128">
        <v>50080</v>
      </c>
      <c r="D81" s="83">
        <v>18344</v>
      </c>
      <c r="E81" s="35">
        <f>236*77.5</f>
        <v>18290</v>
      </c>
      <c r="F81" s="36">
        <v>0</v>
      </c>
      <c r="G81" s="35">
        <f>IF($E$572,E81,D81)*(1+F81)</f>
        <v>18290</v>
      </c>
      <c r="H81" s="36">
        <v>0</v>
      </c>
      <c r="I81" s="35">
        <f>G81*(1+H81)</f>
        <v>18290</v>
      </c>
    </row>
    <row r="82" spans="1:9" s="2" customFormat="1" ht="16.5" thickBot="1">
      <c r="A82" s="187"/>
      <c r="B82" s="185" t="s">
        <v>112</v>
      </c>
      <c r="C82" s="186"/>
      <c r="D82" s="106">
        <f>SUM(D71:D81)</f>
        <v>95420.44</v>
      </c>
      <c r="E82" s="106">
        <f>SUM(E71:E81)</f>
        <v>107943.03</v>
      </c>
      <c r="F82" s="25"/>
      <c r="G82" s="106">
        <f>SUM(G71:G81)</f>
        <v>107943.03</v>
      </c>
      <c r="H82" s="25"/>
      <c r="I82" s="106">
        <f>SUM(I71:I81)</f>
        <v>107943.03</v>
      </c>
    </row>
    <row r="83" spans="1:9" s="2" customFormat="1" ht="15.75">
      <c r="A83" s="187"/>
      <c r="B83" s="108"/>
      <c r="C83" s="108"/>
      <c r="D83" s="109"/>
      <c r="E83" s="109"/>
      <c r="F83" s="74"/>
      <c r="G83" s="109"/>
      <c r="H83" s="74"/>
      <c r="I83" s="109"/>
    </row>
    <row r="84" spans="1:9" s="2" customFormat="1" ht="15" outlineLevel="1">
      <c r="A84" s="187"/>
      <c r="B84" s="174" t="s">
        <v>392</v>
      </c>
      <c r="C84" s="174"/>
      <c r="D84" s="26"/>
      <c r="E84" s="26"/>
      <c r="F84" s="6"/>
      <c r="G84" s="26"/>
      <c r="H84" s="6"/>
      <c r="I84" s="26"/>
    </row>
    <row r="85" spans="1:9" s="2" customFormat="1" ht="15" outlineLevel="1">
      <c r="A85" s="187"/>
      <c r="B85" s="39" t="s">
        <v>407</v>
      </c>
      <c r="C85" s="68" t="s">
        <v>393</v>
      </c>
      <c r="D85" s="79"/>
      <c r="E85" s="35"/>
      <c r="F85" s="36">
        <v>0</v>
      </c>
      <c r="G85" s="35">
        <f>IF($E$572,E85,D85)*(1+F85)</f>
        <v>0</v>
      </c>
      <c r="H85" s="36">
        <v>0</v>
      </c>
      <c r="I85" s="35">
        <f>G85*(1+H85)</f>
        <v>0</v>
      </c>
    </row>
    <row r="86" spans="1:9" s="2" customFormat="1" ht="15" outlineLevel="1">
      <c r="A86" s="187"/>
      <c r="B86" s="39"/>
      <c r="C86" s="41"/>
      <c r="D86" s="35"/>
      <c r="E86" s="35"/>
      <c r="F86" s="36">
        <v>0</v>
      </c>
      <c r="G86" s="35">
        <f>IF($E$572,E86,D86)*(1+F86)</f>
        <v>0</v>
      </c>
      <c r="H86" s="36">
        <v>0</v>
      </c>
      <c r="I86" s="35">
        <f>G86*(1+H86)</f>
        <v>0</v>
      </c>
    </row>
    <row r="87" spans="1:9" s="2" customFormat="1" ht="15.75" outlineLevel="1" thickBot="1">
      <c r="A87" s="187"/>
      <c r="B87" s="42"/>
      <c r="C87" s="43"/>
      <c r="D87" s="35"/>
      <c r="E87" s="35"/>
      <c r="F87" s="36">
        <v>0</v>
      </c>
      <c r="G87" s="35">
        <f>IF($E$572,E87,D87)*(1+F87)</f>
        <v>0</v>
      </c>
      <c r="H87" s="36">
        <v>0</v>
      </c>
      <c r="I87" s="35">
        <f>G87*(1+H87)</f>
        <v>0</v>
      </c>
    </row>
    <row r="88" spans="1:9" s="2" customFormat="1" ht="16.5" thickBot="1">
      <c r="A88" s="187"/>
      <c r="B88" s="185" t="s">
        <v>392</v>
      </c>
      <c r="C88" s="186"/>
      <c r="D88" s="106">
        <f>SUM(D85:D87)</f>
        <v>0</v>
      </c>
      <c r="E88" s="106">
        <f>SUM(E85:E87)</f>
        <v>0</v>
      </c>
      <c r="F88" s="25"/>
      <c r="G88" s="106">
        <f>SUM(G85:G87)</f>
        <v>0</v>
      </c>
      <c r="H88" s="25"/>
      <c r="I88" s="106">
        <f>SUM(I85:I87)</f>
        <v>0</v>
      </c>
    </row>
    <row r="89" spans="1:9" s="2" customFormat="1" ht="15.75">
      <c r="A89" s="187"/>
      <c r="B89" s="108"/>
      <c r="C89" s="108"/>
      <c r="D89" s="109"/>
      <c r="E89" s="109"/>
      <c r="F89" s="74"/>
      <c r="G89" s="109"/>
      <c r="H89" s="74"/>
      <c r="I89" s="109"/>
    </row>
    <row r="90" spans="1:9" s="2" customFormat="1" ht="15" outlineLevel="1">
      <c r="A90" s="187"/>
      <c r="B90" s="174" t="s">
        <v>7</v>
      </c>
      <c r="C90" s="174"/>
      <c r="D90" s="26"/>
      <c r="E90" s="26"/>
      <c r="F90" s="6"/>
      <c r="G90" s="26"/>
      <c r="H90" s="6"/>
      <c r="I90" s="26"/>
    </row>
    <row r="91" spans="1:9" s="2" customFormat="1" ht="15" outlineLevel="1">
      <c r="A91" s="187"/>
      <c r="B91" s="39" t="s">
        <v>394</v>
      </c>
      <c r="C91" s="68" t="s">
        <v>395</v>
      </c>
      <c r="D91" s="79"/>
      <c r="E91" s="35"/>
      <c r="F91" s="36">
        <v>0</v>
      </c>
      <c r="G91" s="35">
        <f>IF($E$572,E91,D91)*(1+F91)</f>
        <v>0</v>
      </c>
      <c r="H91" s="36">
        <v>0</v>
      </c>
      <c r="I91" s="35">
        <f>G91*(1+H91)</f>
        <v>0</v>
      </c>
    </row>
    <row r="92" spans="1:9" s="2" customFormat="1" ht="15" outlineLevel="1">
      <c r="A92" s="187"/>
      <c r="B92" s="39"/>
      <c r="C92" s="41"/>
      <c r="D92" s="35"/>
      <c r="E92" s="35"/>
      <c r="F92" s="36">
        <v>0</v>
      </c>
      <c r="G92" s="35">
        <f>IF($E$572,E92,D92)*(1+F92)</f>
        <v>0</v>
      </c>
      <c r="H92" s="36">
        <v>0</v>
      </c>
      <c r="I92" s="35">
        <f>G92*(1+H92)</f>
        <v>0</v>
      </c>
    </row>
    <row r="93" spans="1:9" s="2" customFormat="1" ht="15.75" outlineLevel="1" thickBot="1">
      <c r="A93" s="187"/>
      <c r="B93" s="42"/>
      <c r="C93" s="43"/>
      <c r="D93" s="35"/>
      <c r="E93" s="35"/>
      <c r="F93" s="36">
        <v>0</v>
      </c>
      <c r="G93" s="35">
        <f>IF($E$572,E93,D93)*(1+F93)</f>
        <v>0</v>
      </c>
      <c r="H93" s="36">
        <v>0</v>
      </c>
      <c r="I93" s="35">
        <f>G93*(1+H93)</f>
        <v>0</v>
      </c>
    </row>
    <row r="94" spans="1:9" s="2" customFormat="1" ht="16.5" thickBot="1">
      <c r="A94" s="187"/>
      <c r="B94" s="185" t="s">
        <v>7</v>
      </c>
      <c r="C94" s="186"/>
      <c r="D94" s="106">
        <f>SUM(D91:D93)</f>
        <v>0</v>
      </c>
      <c r="E94" s="106">
        <f>SUM(E91:E93)</f>
        <v>0</v>
      </c>
      <c r="F94" s="25"/>
      <c r="G94" s="106">
        <f>SUM(G91:G93)</f>
        <v>0</v>
      </c>
      <c r="H94" s="25"/>
      <c r="I94" s="106">
        <f>SUM(I91:I93)</f>
        <v>0</v>
      </c>
    </row>
    <row r="95" spans="1:9" s="2" customFormat="1" ht="15.75">
      <c r="A95" s="187"/>
      <c r="B95" s="108"/>
      <c r="C95" s="108"/>
      <c r="D95" s="109"/>
      <c r="E95" s="109"/>
      <c r="F95" s="74"/>
      <c r="G95" s="109"/>
      <c r="H95" s="74"/>
      <c r="I95" s="109"/>
    </row>
    <row r="96" spans="1:9" ht="12.75">
      <c r="A96" s="187"/>
      <c r="D96" s="26"/>
      <c r="E96" s="26"/>
      <c r="G96" s="26"/>
      <c r="I96" s="26"/>
    </row>
    <row r="97" spans="1:9" ht="12.75" outlineLevel="1">
      <c r="A97" s="187"/>
      <c r="B97" s="174" t="s">
        <v>109</v>
      </c>
      <c r="C97" s="174"/>
      <c r="D97" s="26"/>
      <c r="E97" s="26"/>
      <c r="G97" s="26"/>
      <c r="I97" s="26"/>
    </row>
    <row r="98" spans="1:9" ht="12.75" outlineLevel="1">
      <c r="A98" s="187"/>
      <c r="B98" s="39" t="s">
        <v>111</v>
      </c>
      <c r="C98" s="68" t="s">
        <v>250</v>
      </c>
      <c r="D98" s="79">
        <v>762</v>
      </c>
      <c r="E98" s="35">
        <v>762</v>
      </c>
      <c r="F98" s="36">
        <v>0</v>
      </c>
      <c r="G98" s="35">
        <f>IF($E$572,E98,D98)*(1+F98)</f>
        <v>762</v>
      </c>
      <c r="H98" s="36">
        <v>0</v>
      </c>
      <c r="I98" s="35">
        <f>G98*(1+H98)</f>
        <v>762</v>
      </c>
    </row>
    <row r="99" spans="1:9" ht="12.75" outlineLevel="1">
      <c r="A99" s="187"/>
      <c r="B99" s="39"/>
      <c r="C99" s="41"/>
      <c r="D99" s="81"/>
      <c r="E99" s="35"/>
      <c r="F99" s="36">
        <v>0</v>
      </c>
      <c r="G99" s="35">
        <f>IF($E$572,E99,D99)*(1+F99)</f>
        <v>0</v>
      </c>
      <c r="H99" s="36">
        <v>0</v>
      </c>
      <c r="I99" s="35">
        <f>G99*(1+H99)</f>
        <v>0</v>
      </c>
    </row>
    <row r="100" spans="1:9" ht="13.5" outlineLevel="1" thickBot="1">
      <c r="A100" s="187"/>
      <c r="B100" s="42"/>
      <c r="C100" s="43"/>
      <c r="D100" s="35"/>
      <c r="E100" s="35"/>
      <c r="F100" s="36">
        <v>0</v>
      </c>
      <c r="G100" s="35">
        <f>IF($E$572,E100,D100)*(1+F100)</f>
        <v>0</v>
      </c>
      <c r="H100" s="36">
        <v>0</v>
      </c>
      <c r="I100" s="35">
        <f>G100*(1+H100)</f>
        <v>0</v>
      </c>
    </row>
    <row r="101" spans="1:9" s="2" customFormat="1" ht="16.5" thickBot="1">
      <c r="A101" s="187"/>
      <c r="B101" s="185" t="s">
        <v>360</v>
      </c>
      <c r="C101" s="186"/>
      <c r="D101" s="106">
        <f>SUM(D98:D100)</f>
        <v>762</v>
      </c>
      <c r="E101" s="106">
        <f>SUM(E98:E100)</f>
        <v>762</v>
      </c>
      <c r="F101" s="25"/>
      <c r="G101" s="106">
        <f>SUM(G98:G100)</f>
        <v>762</v>
      </c>
      <c r="H101" s="25"/>
      <c r="I101" s="106">
        <f>SUM(I98:I100)</f>
        <v>762</v>
      </c>
    </row>
    <row r="102" spans="1:9" ht="12.75">
      <c r="A102" s="187"/>
      <c r="D102" s="26"/>
      <c r="E102" s="26"/>
      <c r="G102" s="26"/>
      <c r="I102" s="26"/>
    </row>
    <row r="103" spans="1:9" ht="12.75" outlineLevel="1">
      <c r="A103" s="187"/>
      <c r="B103" s="174" t="s">
        <v>9</v>
      </c>
      <c r="C103" s="174"/>
      <c r="D103" s="26"/>
      <c r="E103" s="26"/>
      <c r="G103" s="26"/>
      <c r="I103" s="26"/>
    </row>
    <row r="104" spans="1:9" ht="12.75" outlineLevel="1">
      <c r="A104" s="187"/>
      <c r="B104" s="39" t="s">
        <v>466</v>
      </c>
      <c r="C104" s="40" t="s">
        <v>229</v>
      </c>
      <c r="D104" s="79">
        <v>2000</v>
      </c>
      <c r="E104" s="82">
        <v>2000</v>
      </c>
      <c r="F104" s="36">
        <v>0</v>
      </c>
      <c r="G104" s="35">
        <f aca="true" t="shared" si="6" ref="G104:G113">IF($E$572,E104,D104)*(1+F104)</f>
        <v>2000</v>
      </c>
      <c r="H104" s="36">
        <v>0</v>
      </c>
      <c r="I104" s="35">
        <f aca="true" t="shared" si="7" ref="I104:I113">G104*(1+H104)</f>
        <v>2000</v>
      </c>
    </row>
    <row r="105" spans="1:9" ht="12.75" outlineLevel="1">
      <c r="A105" s="187"/>
      <c r="B105" s="39" t="s">
        <v>446</v>
      </c>
      <c r="C105" s="40" t="s">
        <v>229</v>
      </c>
      <c r="D105" s="35">
        <v>1000</v>
      </c>
      <c r="E105" s="35">
        <v>3080</v>
      </c>
      <c r="F105" s="36">
        <v>0</v>
      </c>
      <c r="G105" s="35">
        <f t="shared" si="6"/>
        <v>3080</v>
      </c>
      <c r="H105" s="36">
        <v>0</v>
      </c>
      <c r="I105" s="35">
        <f t="shared" si="7"/>
        <v>3080</v>
      </c>
    </row>
    <row r="106" spans="1:9" ht="12.75" outlineLevel="1">
      <c r="A106" s="187"/>
      <c r="B106" s="39" t="s">
        <v>503</v>
      </c>
      <c r="C106" s="40" t="s">
        <v>229</v>
      </c>
      <c r="D106" s="35"/>
      <c r="E106" s="35">
        <v>450</v>
      </c>
      <c r="F106" s="36">
        <v>0</v>
      </c>
      <c r="G106" s="35">
        <f t="shared" si="6"/>
        <v>450</v>
      </c>
      <c r="H106" s="36">
        <v>0</v>
      </c>
      <c r="I106" s="35">
        <f t="shared" si="7"/>
        <v>450</v>
      </c>
    </row>
    <row r="107" spans="1:9" ht="12.75" outlineLevel="1">
      <c r="A107" s="187"/>
      <c r="B107" s="39" t="s">
        <v>504</v>
      </c>
      <c r="C107" s="40">
        <v>50100</v>
      </c>
      <c r="D107" s="35"/>
      <c r="E107" s="35">
        <v>2000</v>
      </c>
      <c r="F107" s="36">
        <v>0</v>
      </c>
      <c r="G107" s="35">
        <f t="shared" si="6"/>
        <v>2000</v>
      </c>
      <c r="H107" s="36">
        <v>0</v>
      </c>
      <c r="I107" s="35">
        <f t="shared" si="7"/>
        <v>2000</v>
      </c>
    </row>
    <row r="108" spans="1:9" ht="12.75" outlineLevel="1">
      <c r="A108" s="187"/>
      <c r="B108" s="39"/>
      <c r="C108" s="40"/>
      <c r="D108" s="35"/>
      <c r="E108" s="35"/>
      <c r="F108" s="36">
        <v>0</v>
      </c>
      <c r="G108" s="35">
        <f t="shared" si="6"/>
        <v>0</v>
      </c>
      <c r="H108" s="36">
        <v>0</v>
      </c>
      <c r="I108" s="35">
        <f t="shared" si="7"/>
        <v>0</v>
      </c>
    </row>
    <row r="109" spans="1:9" ht="12.75" outlineLevel="1">
      <c r="A109" s="187"/>
      <c r="B109" s="39"/>
      <c r="C109" s="40"/>
      <c r="D109" s="35"/>
      <c r="E109" s="35"/>
      <c r="F109" s="36">
        <v>0</v>
      </c>
      <c r="G109" s="35">
        <f t="shared" si="6"/>
        <v>0</v>
      </c>
      <c r="H109" s="36">
        <v>0</v>
      </c>
      <c r="I109" s="35">
        <f t="shared" si="7"/>
        <v>0</v>
      </c>
    </row>
    <row r="110" spans="1:9" ht="12.75" outlineLevel="1">
      <c r="A110" s="187"/>
      <c r="B110" s="39"/>
      <c r="C110" s="40"/>
      <c r="D110" s="35"/>
      <c r="E110" s="35"/>
      <c r="F110" s="36">
        <v>0</v>
      </c>
      <c r="G110" s="35">
        <f t="shared" si="6"/>
        <v>0</v>
      </c>
      <c r="H110" s="36">
        <v>0</v>
      </c>
      <c r="I110" s="35">
        <f t="shared" si="7"/>
        <v>0</v>
      </c>
    </row>
    <row r="111" spans="1:9" ht="12.75" outlineLevel="1">
      <c r="A111" s="187"/>
      <c r="B111" s="39"/>
      <c r="C111" s="40"/>
      <c r="D111" s="35"/>
      <c r="E111" s="35"/>
      <c r="F111" s="36">
        <v>0</v>
      </c>
      <c r="G111" s="35">
        <f t="shared" si="6"/>
        <v>0</v>
      </c>
      <c r="H111" s="36">
        <v>0</v>
      </c>
      <c r="I111" s="35">
        <f t="shared" si="7"/>
        <v>0</v>
      </c>
    </row>
    <row r="112" spans="1:9" ht="12.75" outlineLevel="1">
      <c r="A112" s="187"/>
      <c r="B112" s="39"/>
      <c r="C112" s="40"/>
      <c r="D112" s="35"/>
      <c r="E112" s="35"/>
      <c r="F112" s="36">
        <v>0</v>
      </c>
      <c r="G112" s="35">
        <f t="shared" si="6"/>
        <v>0</v>
      </c>
      <c r="H112" s="36">
        <v>0</v>
      </c>
      <c r="I112" s="35">
        <f t="shared" si="7"/>
        <v>0</v>
      </c>
    </row>
    <row r="113" spans="1:9" ht="13.5" outlineLevel="1" thickBot="1">
      <c r="A113" s="187"/>
      <c r="B113" s="39"/>
      <c r="C113" s="40"/>
      <c r="D113" s="35"/>
      <c r="E113" s="35"/>
      <c r="F113" s="36">
        <v>0</v>
      </c>
      <c r="G113" s="35">
        <f t="shared" si="6"/>
        <v>0</v>
      </c>
      <c r="H113" s="36">
        <v>0</v>
      </c>
      <c r="I113" s="35">
        <f t="shared" si="7"/>
        <v>0</v>
      </c>
    </row>
    <row r="114" spans="1:9" s="2" customFormat="1" ht="16.5" thickBot="1">
      <c r="A114" s="187"/>
      <c r="B114" s="185" t="s">
        <v>10</v>
      </c>
      <c r="C114" s="186"/>
      <c r="D114" s="106">
        <f>SUM(D104:D113)</f>
        <v>3000</v>
      </c>
      <c r="E114" s="106">
        <f>SUM(E104:E113)</f>
        <v>7530</v>
      </c>
      <c r="F114" s="25"/>
      <c r="G114" s="106">
        <f>SUM(G104:G113)</f>
        <v>7530</v>
      </c>
      <c r="H114" s="25"/>
      <c r="I114" s="106">
        <f>SUM(I104:I113)</f>
        <v>7530</v>
      </c>
    </row>
    <row r="115" spans="1:9" ht="12.75">
      <c r="A115" s="187"/>
      <c r="D115" s="26"/>
      <c r="E115" s="26"/>
      <c r="G115" s="26"/>
      <c r="I115" s="26"/>
    </row>
    <row r="116" spans="1:9" ht="12.75" outlineLevel="1">
      <c r="A116" s="187"/>
      <c r="B116" s="174" t="s">
        <v>12</v>
      </c>
      <c r="C116" s="174"/>
      <c r="D116" s="26"/>
      <c r="E116" s="26"/>
      <c r="G116" s="26"/>
      <c r="I116" s="26"/>
    </row>
    <row r="117" spans="1:9" ht="12.75" outlineLevel="1">
      <c r="A117" s="187"/>
      <c r="B117" s="39" t="s">
        <v>230</v>
      </c>
      <c r="C117" s="40" t="s">
        <v>231</v>
      </c>
      <c r="D117" s="79"/>
      <c r="E117" s="81"/>
      <c r="F117" s="36">
        <v>0</v>
      </c>
      <c r="G117" s="35">
        <f aca="true" t="shared" si="8" ref="G117:G127">IF($E$572,E117,D117)*(1+F117)</f>
        <v>0</v>
      </c>
      <c r="H117" s="36">
        <v>0</v>
      </c>
      <c r="I117" s="35">
        <f aca="true" t="shared" si="9" ref="I117:I127">G117*(1+H117)</f>
        <v>0</v>
      </c>
    </row>
    <row r="118" spans="1:9" ht="12.75" outlineLevel="1">
      <c r="A118" s="187"/>
      <c r="B118" s="39" t="s">
        <v>458</v>
      </c>
      <c r="C118" s="40" t="s">
        <v>231</v>
      </c>
      <c r="D118" s="35">
        <v>2874</v>
      </c>
      <c r="E118" s="79">
        <v>3538</v>
      </c>
      <c r="F118" s="36">
        <v>0</v>
      </c>
      <c r="G118" s="35">
        <f t="shared" si="8"/>
        <v>3538</v>
      </c>
      <c r="H118" s="36">
        <v>0</v>
      </c>
      <c r="I118" s="35">
        <f t="shared" si="9"/>
        <v>3538</v>
      </c>
    </row>
    <row r="119" spans="1:9" ht="12.75" outlineLevel="1">
      <c r="A119" s="187"/>
      <c r="B119" s="39" t="s">
        <v>459</v>
      </c>
      <c r="C119" s="40" t="s">
        <v>231</v>
      </c>
      <c r="D119" s="35">
        <v>1932</v>
      </c>
      <c r="E119" s="79">
        <v>1932</v>
      </c>
      <c r="F119" s="36">
        <v>0</v>
      </c>
      <c r="G119" s="35">
        <f t="shared" si="8"/>
        <v>1932</v>
      </c>
      <c r="H119" s="36">
        <v>0</v>
      </c>
      <c r="I119" s="35">
        <f t="shared" si="9"/>
        <v>1932</v>
      </c>
    </row>
    <row r="120" spans="1:9" ht="12.75" outlineLevel="1">
      <c r="A120" s="187"/>
      <c r="B120" s="39"/>
      <c r="C120" s="40"/>
      <c r="D120" s="35"/>
      <c r="E120" s="79"/>
      <c r="F120" s="36">
        <v>0</v>
      </c>
      <c r="G120" s="35">
        <f t="shared" si="8"/>
        <v>0</v>
      </c>
      <c r="H120" s="36">
        <v>0</v>
      </c>
      <c r="I120" s="35">
        <f t="shared" si="9"/>
        <v>0</v>
      </c>
    </row>
    <row r="121" spans="1:9" ht="12.75" outlineLevel="1">
      <c r="A121" s="187"/>
      <c r="B121" s="132" t="s">
        <v>465</v>
      </c>
      <c r="C121" s="133" t="s">
        <v>231</v>
      </c>
      <c r="D121" s="134">
        <v>13592</v>
      </c>
      <c r="E121" s="83"/>
      <c r="F121" s="36">
        <v>0</v>
      </c>
      <c r="G121" s="35">
        <f t="shared" si="8"/>
        <v>0</v>
      </c>
      <c r="H121" s="36">
        <v>0</v>
      </c>
      <c r="I121" s="35">
        <f t="shared" si="9"/>
        <v>0</v>
      </c>
    </row>
    <row r="122" spans="1:9" ht="12.75" outlineLevel="1">
      <c r="A122" s="187"/>
      <c r="B122" s="132" t="s">
        <v>460</v>
      </c>
      <c r="C122" s="133" t="s">
        <v>231</v>
      </c>
      <c r="D122" s="134">
        <v>6027</v>
      </c>
      <c r="E122" s="83"/>
      <c r="F122" s="36">
        <v>0</v>
      </c>
      <c r="G122" s="35">
        <f t="shared" si="8"/>
        <v>0</v>
      </c>
      <c r="H122" s="36">
        <v>0</v>
      </c>
      <c r="I122" s="35">
        <f t="shared" si="9"/>
        <v>0</v>
      </c>
    </row>
    <row r="123" spans="1:9" ht="12.75" outlineLevel="1">
      <c r="A123" s="187"/>
      <c r="B123" s="132" t="s">
        <v>461</v>
      </c>
      <c r="C123" s="133" t="s">
        <v>231</v>
      </c>
      <c r="D123" s="134">
        <v>4735</v>
      </c>
      <c r="E123" s="83"/>
      <c r="F123" s="36">
        <v>0</v>
      </c>
      <c r="G123" s="35">
        <f t="shared" si="8"/>
        <v>0</v>
      </c>
      <c r="H123" s="36">
        <v>0</v>
      </c>
      <c r="I123" s="35">
        <f t="shared" si="9"/>
        <v>0</v>
      </c>
    </row>
    <row r="124" spans="1:9" ht="12.75" outlineLevel="1">
      <c r="A124" s="187"/>
      <c r="B124" s="110"/>
      <c r="C124" s="40"/>
      <c r="D124" s="35"/>
      <c r="E124" s="81"/>
      <c r="F124" s="36">
        <v>0</v>
      </c>
      <c r="G124" s="35">
        <f t="shared" si="8"/>
        <v>0</v>
      </c>
      <c r="H124" s="36">
        <v>0</v>
      </c>
      <c r="I124" s="35">
        <f t="shared" si="9"/>
        <v>0</v>
      </c>
    </row>
    <row r="125" spans="1:9" ht="12.75" outlineLevel="1">
      <c r="A125" s="187"/>
      <c r="B125" s="39" t="s">
        <v>496</v>
      </c>
      <c r="C125" s="40"/>
      <c r="D125" s="35"/>
      <c r="E125" s="35">
        <v>2400</v>
      </c>
      <c r="F125" s="36">
        <v>0</v>
      </c>
      <c r="G125" s="35">
        <f t="shared" si="8"/>
        <v>2400</v>
      </c>
      <c r="H125" s="36">
        <v>0</v>
      </c>
      <c r="I125" s="35">
        <f t="shared" si="9"/>
        <v>2400</v>
      </c>
    </row>
    <row r="126" spans="1:9" ht="12.75" outlineLevel="1">
      <c r="A126" s="187"/>
      <c r="B126" s="39"/>
      <c r="C126" s="41"/>
      <c r="D126" s="81"/>
      <c r="E126" s="81"/>
      <c r="F126" s="36">
        <v>0</v>
      </c>
      <c r="G126" s="35">
        <f t="shared" si="8"/>
        <v>0</v>
      </c>
      <c r="H126" s="36">
        <v>0</v>
      </c>
      <c r="I126" s="35">
        <f t="shared" si="9"/>
        <v>0</v>
      </c>
    </row>
    <row r="127" spans="1:9" ht="13.5" outlineLevel="1" thickBot="1">
      <c r="A127" s="187"/>
      <c r="B127" s="39"/>
      <c r="C127" s="40"/>
      <c r="D127" s="35"/>
      <c r="E127" s="35"/>
      <c r="F127" s="36">
        <v>0</v>
      </c>
      <c r="G127" s="35">
        <f t="shared" si="8"/>
        <v>0</v>
      </c>
      <c r="H127" s="36">
        <v>0</v>
      </c>
      <c r="I127" s="35">
        <f t="shared" si="9"/>
        <v>0</v>
      </c>
    </row>
    <row r="128" spans="1:9" s="2" customFormat="1" ht="16.5" thickBot="1">
      <c r="A128" s="187"/>
      <c r="B128" s="185" t="s">
        <v>13</v>
      </c>
      <c r="C128" s="186"/>
      <c r="D128" s="106">
        <f>SUM(D117:D127)</f>
        <v>29160</v>
      </c>
      <c r="E128" s="106">
        <f>SUM(E117:E127)</f>
        <v>7870</v>
      </c>
      <c r="F128" s="25"/>
      <c r="G128" s="106">
        <f>SUM(G117:G127)</f>
        <v>7870</v>
      </c>
      <c r="H128" s="25"/>
      <c r="I128" s="106">
        <f>SUM(I117:I127)</f>
        <v>7870</v>
      </c>
    </row>
    <row r="129" spans="1:9" ht="12.75">
      <c r="A129" s="187"/>
      <c r="D129" s="26"/>
      <c r="E129" s="26"/>
      <c r="G129" s="26"/>
      <c r="I129" s="26"/>
    </row>
    <row r="130" spans="1:9" ht="12.75" outlineLevel="1">
      <c r="A130" s="187"/>
      <c r="B130" s="174" t="s">
        <v>14</v>
      </c>
      <c r="C130" s="174"/>
      <c r="D130" s="26"/>
      <c r="E130" s="26"/>
      <c r="G130" s="26"/>
      <c r="I130" s="26"/>
    </row>
    <row r="131" spans="1:9" ht="12.75" outlineLevel="1">
      <c r="A131" s="187"/>
      <c r="B131" s="39" t="s">
        <v>506</v>
      </c>
      <c r="C131" s="68" t="s">
        <v>251</v>
      </c>
      <c r="D131" s="79">
        <v>9000</v>
      </c>
      <c r="E131" s="35">
        <v>9000</v>
      </c>
      <c r="F131" s="36">
        <v>0</v>
      </c>
      <c r="G131" s="35">
        <f aca="true" t="shared" si="10" ref="G131:G146">IF($E$572,E131,D131)*(1+F131)</f>
        <v>9000</v>
      </c>
      <c r="H131" s="36">
        <v>0</v>
      </c>
      <c r="I131" s="35">
        <f aca="true" t="shared" si="11" ref="I131:I146">G131*(1+H131)</f>
        <v>9000</v>
      </c>
    </row>
    <row r="132" spans="1:9" ht="12.75" outlineLevel="1">
      <c r="A132" s="187"/>
      <c r="B132" s="39" t="s">
        <v>509</v>
      </c>
      <c r="C132" s="68" t="s">
        <v>232</v>
      </c>
      <c r="D132" s="35">
        <v>1500</v>
      </c>
      <c r="E132" s="35">
        <v>5700</v>
      </c>
      <c r="F132" s="36">
        <v>0</v>
      </c>
      <c r="G132" s="35">
        <f t="shared" si="10"/>
        <v>5700</v>
      </c>
      <c r="H132" s="36">
        <v>0</v>
      </c>
      <c r="I132" s="35">
        <f t="shared" si="11"/>
        <v>5700</v>
      </c>
    </row>
    <row r="133" spans="1:9" ht="12.75" outlineLevel="1">
      <c r="A133" s="187"/>
      <c r="B133" s="39" t="s">
        <v>233</v>
      </c>
      <c r="C133" s="68" t="s">
        <v>234</v>
      </c>
      <c r="D133" s="35"/>
      <c r="E133" s="35"/>
      <c r="F133" s="36">
        <v>0</v>
      </c>
      <c r="G133" s="35">
        <f t="shared" si="10"/>
        <v>0</v>
      </c>
      <c r="H133" s="36">
        <v>0</v>
      </c>
      <c r="I133" s="35">
        <f t="shared" si="11"/>
        <v>0</v>
      </c>
    </row>
    <row r="134" spans="1:9" ht="12.75" outlineLevel="1">
      <c r="A134" s="187"/>
      <c r="B134" s="39" t="s">
        <v>235</v>
      </c>
      <c r="C134" s="68" t="s">
        <v>236</v>
      </c>
      <c r="D134" s="35">
        <v>650</v>
      </c>
      <c r="E134" s="35">
        <v>650</v>
      </c>
      <c r="F134" s="36">
        <v>0</v>
      </c>
      <c r="G134" s="35">
        <f t="shared" si="10"/>
        <v>650</v>
      </c>
      <c r="H134" s="36">
        <v>0</v>
      </c>
      <c r="I134" s="35">
        <f t="shared" si="11"/>
        <v>650</v>
      </c>
    </row>
    <row r="135" spans="1:9" ht="12.75" outlineLevel="1">
      <c r="A135" s="187"/>
      <c r="B135" s="39" t="s">
        <v>237</v>
      </c>
      <c r="C135" s="68" t="s">
        <v>238</v>
      </c>
      <c r="D135" s="35"/>
      <c r="E135" s="35"/>
      <c r="F135" s="36">
        <v>0</v>
      </c>
      <c r="G135" s="35">
        <f t="shared" si="10"/>
        <v>0</v>
      </c>
      <c r="H135" s="36">
        <v>0</v>
      </c>
      <c r="I135" s="35">
        <f t="shared" si="11"/>
        <v>0</v>
      </c>
    </row>
    <row r="136" spans="1:9" ht="12.75" outlineLevel="1">
      <c r="A136" s="187"/>
      <c r="B136" s="39" t="s">
        <v>447</v>
      </c>
      <c r="C136" s="68" t="s">
        <v>239</v>
      </c>
      <c r="D136" s="35">
        <v>6120</v>
      </c>
      <c r="E136" s="35">
        <v>6120</v>
      </c>
      <c r="F136" s="36">
        <v>0</v>
      </c>
      <c r="G136" s="35">
        <f t="shared" si="10"/>
        <v>6120</v>
      </c>
      <c r="H136" s="36">
        <v>0</v>
      </c>
      <c r="I136" s="35">
        <f t="shared" si="11"/>
        <v>6120</v>
      </c>
    </row>
    <row r="137" spans="1:9" ht="12.75" outlineLevel="1">
      <c r="A137" s="187"/>
      <c r="B137" s="39" t="s">
        <v>240</v>
      </c>
      <c r="C137" s="68" t="s">
        <v>241</v>
      </c>
      <c r="D137" s="35">
        <v>350</v>
      </c>
      <c r="E137" s="35">
        <v>350</v>
      </c>
      <c r="F137" s="36">
        <v>0</v>
      </c>
      <c r="G137" s="35">
        <f t="shared" si="10"/>
        <v>350</v>
      </c>
      <c r="H137" s="36">
        <v>0</v>
      </c>
      <c r="I137" s="35">
        <f t="shared" si="11"/>
        <v>350</v>
      </c>
    </row>
    <row r="138" spans="1:9" ht="12.75" outlineLevel="1">
      <c r="A138" s="187"/>
      <c r="B138" s="39"/>
      <c r="C138" s="40"/>
      <c r="D138" s="35"/>
      <c r="E138" s="35"/>
      <c r="F138" s="36">
        <v>0</v>
      </c>
      <c r="G138" s="35">
        <f t="shared" si="10"/>
        <v>0</v>
      </c>
      <c r="H138" s="36">
        <v>0</v>
      </c>
      <c r="I138" s="35">
        <f t="shared" si="11"/>
        <v>0</v>
      </c>
    </row>
    <row r="139" spans="1:9" ht="12.75" outlineLevel="1">
      <c r="A139" s="187"/>
      <c r="B139" s="39" t="s">
        <v>467</v>
      </c>
      <c r="C139" s="68" t="s">
        <v>238</v>
      </c>
      <c r="D139" s="35">
        <v>25000</v>
      </c>
      <c r="E139" s="35">
        <v>22000</v>
      </c>
      <c r="F139" s="36">
        <v>0</v>
      </c>
      <c r="G139" s="35">
        <f t="shared" si="10"/>
        <v>22000</v>
      </c>
      <c r="H139" s="36">
        <v>0</v>
      </c>
      <c r="I139" s="35">
        <f t="shared" si="11"/>
        <v>22000</v>
      </c>
    </row>
    <row r="140" spans="1:9" ht="12.75" outlineLevel="1">
      <c r="A140" s="187"/>
      <c r="B140" s="39"/>
      <c r="C140" s="40"/>
      <c r="D140" s="35"/>
      <c r="E140" s="35"/>
      <c r="F140" s="36">
        <v>0</v>
      </c>
      <c r="G140" s="35">
        <f t="shared" si="10"/>
        <v>0</v>
      </c>
      <c r="H140" s="36">
        <v>0</v>
      </c>
      <c r="I140" s="35">
        <f t="shared" si="11"/>
        <v>0</v>
      </c>
    </row>
    <row r="141" spans="1:9" ht="12.75" outlineLevel="1">
      <c r="A141" s="187"/>
      <c r="B141" s="39" t="s">
        <v>510</v>
      </c>
      <c r="C141" s="40"/>
      <c r="D141" s="35"/>
      <c r="E141" s="35">
        <v>3221</v>
      </c>
      <c r="F141" s="36">
        <v>0</v>
      </c>
      <c r="G141" s="35">
        <f t="shared" si="10"/>
        <v>3221</v>
      </c>
      <c r="H141" s="36">
        <v>0</v>
      </c>
      <c r="I141" s="35">
        <f t="shared" si="11"/>
        <v>3221</v>
      </c>
    </row>
    <row r="142" spans="1:9" ht="12.75" outlineLevel="1">
      <c r="A142" s="187"/>
      <c r="B142" s="39"/>
      <c r="C142" s="40"/>
      <c r="D142" s="35"/>
      <c r="E142" s="35"/>
      <c r="F142" s="36">
        <v>0</v>
      </c>
      <c r="G142" s="35">
        <f t="shared" si="10"/>
        <v>0</v>
      </c>
      <c r="H142" s="36">
        <v>0</v>
      </c>
      <c r="I142" s="35">
        <f t="shared" si="11"/>
        <v>0</v>
      </c>
    </row>
    <row r="143" spans="1:9" ht="12.75" outlineLevel="1">
      <c r="A143" s="187"/>
      <c r="B143" s="39"/>
      <c r="C143" s="40"/>
      <c r="D143" s="35"/>
      <c r="E143" s="35"/>
      <c r="F143" s="36">
        <v>0</v>
      </c>
      <c r="G143" s="35">
        <f t="shared" si="10"/>
        <v>0</v>
      </c>
      <c r="H143" s="36">
        <v>0</v>
      </c>
      <c r="I143" s="35">
        <f t="shared" si="11"/>
        <v>0</v>
      </c>
    </row>
    <row r="144" spans="1:9" ht="12.75" outlineLevel="1">
      <c r="A144" s="187"/>
      <c r="B144" s="39"/>
      <c r="C144" s="40"/>
      <c r="D144" s="35"/>
      <c r="E144" s="35"/>
      <c r="F144" s="36">
        <v>0</v>
      </c>
      <c r="G144" s="35">
        <f t="shared" si="10"/>
        <v>0</v>
      </c>
      <c r="H144" s="36">
        <v>0</v>
      </c>
      <c r="I144" s="35">
        <f t="shared" si="11"/>
        <v>0</v>
      </c>
    </row>
    <row r="145" spans="1:9" ht="12.75" outlineLevel="1">
      <c r="A145" s="187"/>
      <c r="B145" s="39"/>
      <c r="C145" s="40"/>
      <c r="D145" s="35"/>
      <c r="E145" s="35"/>
      <c r="F145" s="36">
        <v>0</v>
      </c>
      <c r="G145" s="35">
        <f t="shared" si="10"/>
        <v>0</v>
      </c>
      <c r="H145" s="36">
        <v>0</v>
      </c>
      <c r="I145" s="35">
        <f t="shared" si="11"/>
        <v>0</v>
      </c>
    </row>
    <row r="146" spans="1:9" ht="13.5" outlineLevel="1" thickBot="1">
      <c r="A146" s="187"/>
      <c r="B146" s="39"/>
      <c r="C146" s="40"/>
      <c r="D146" s="35"/>
      <c r="E146" s="35"/>
      <c r="F146" s="36">
        <v>0</v>
      </c>
      <c r="G146" s="35">
        <f t="shared" si="10"/>
        <v>0</v>
      </c>
      <c r="H146" s="36">
        <v>0</v>
      </c>
      <c r="I146" s="35">
        <f t="shared" si="11"/>
        <v>0</v>
      </c>
    </row>
    <row r="147" spans="1:9" s="2" customFormat="1" ht="16.5" thickBot="1">
      <c r="A147" s="187"/>
      <c r="B147" s="185" t="s">
        <v>15</v>
      </c>
      <c r="C147" s="186"/>
      <c r="D147" s="106">
        <f>SUM(D131:D146)</f>
        <v>42620</v>
      </c>
      <c r="E147" s="106">
        <f>SUM(E131:E146)</f>
        <v>47041</v>
      </c>
      <c r="F147" s="25"/>
      <c r="G147" s="106">
        <f>SUM(G131:G146)</f>
        <v>47041</v>
      </c>
      <c r="H147" s="25"/>
      <c r="I147" s="106">
        <f>SUM(I131:I146)</f>
        <v>47041</v>
      </c>
    </row>
    <row r="148" spans="1:9" ht="12.75">
      <c r="A148" s="187"/>
      <c r="D148" s="26"/>
      <c r="E148" s="26"/>
      <c r="G148" s="26"/>
      <c r="I148" s="26"/>
    </row>
    <row r="149" spans="1:9" ht="12.75" outlineLevel="1">
      <c r="A149" s="187"/>
      <c r="B149" s="174" t="s">
        <v>16</v>
      </c>
      <c r="C149" s="174"/>
      <c r="D149" s="26"/>
      <c r="E149" s="26"/>
      <c r="G149" s="26"/>
      <c r="H149" s="36">
        <v>0</v>
      </c>
      <c r="I149" s="26"/>
    </row>
    <row r="150" spans="1:9" ht="12.75" outlineLevel="1">
      <c r="A150" s="187"/>
      <c r="B150" s="39" t="s">
        <v>243</v>
      </c>
      <c r="C150" s="40" t="s">
        <v>244</v>
      </c>
      <c r="D150" s="79"/>
      <c r="E150" s="35"/>
      <c r="F150" s="36">
        <v>0</v>
      </c>
      <c r="G150" s="35">
        <f>IF($E$572,E150,D150)*(1+F150)</f>
        <v>0</v>
      </c>
      <c r="H150" s="36">
        <v>0</v>
      </c>
      <c r="I150" s="35">
        <f>G150*(1+H150)</f>
        <v>0</v>
      </c>
    </row>
    <row r="151" spans="1:9" ht="12.75" outlineLevel="1">
      <c r="A151" s="187"/>
      <c r="B151" s="39" t="s">
        <v>252</v>
      </c>
      <c r="C151" s="68" t="s">
        <v>253</v>
      </c>
      <c r="D151" s="35"/>
      <c r="E151" s="35"/>
      <c r="F151" s="36">
        <v>0</v>
      </c>
      <c r="G151" s="35">
        <f>IF($E$572,E151,D151)*(1+F151)</f>
        <v>0</v>
      </c>
      <c r="H151" s="36">
        <v>0</v>
      </c>
      <c r="I151" s="35">
        <f>G151*(1+H151)</f>
        <v>0</v>
      </c>
    </row>
    <row r="152" spans="1:9" ht="12.75" outlineLevel="1">
      <c r="A152" s="187"/>
      <c r="B152" s="39" t="s">
        <v>408</v>
      </c>
      <c r="C152" s="40"/>
      <c r="D152" s="35"/>
      <c r="E152" s="35"/>
      <c r="F152" s="36">
        <v>0</v>
      </c>
      <c r="G152" s="35">
        <f>IF($E$572,E152,D152)*(1+F152)</f>
        <v>0</v>
      </c>
      <c r="H152" s="36">
        <v>0</v>
      </c>
      <c r="I152" s="35">
        <f>G152*(1+H152)</f>
        <v>0</v>
      </c>
    </row>
    <row r="153" spans="1:9" ht="12.75" outlineLevel="1">
      <c r="A153" s="187"/>
      <c r="B153" s="39"/>
      <c r="C153" s="40"/>
      <c r="D153" s="35"/>
      <c r="E153" s="35"/>
      <c r="F153" s="36">
        <v>0</v>
      </c>
      <c r="G153" s="35">
        <f>IF($E$572,E153,D153)*(1+F153)</f>
        <v>0</v>
      </c>
      <c r="H153" s="36">
        <v>0</v>
      </c>
      <c r="I153" s="35">
        <f>G153*(1+H153)</f>
        <v>0</v>
      </c>
    </row>
    <row r="154" spans="1:9" ht="13.5" outlineLevel="1" thickBot="1">
      <c r="A154" s="187"/>
      <c r="B154" s="39"/>
      <c r="C154" s="40"/>
      <c r="D154" s="35"/>
      <c r="E154" s="35"/>
      <c r="F154" s="36">
        <v>0</v>
      </c>
      <c r="G154" s="35">
        <f>IF($E$572,E154,D154)*(1+F154)</f>
        <v>0</v>
      </c>
      <c r="H154" s="36">
        <v>0</v>
      </c>
      <c r="I154" s="35">
        <f>G154*(1+H154)</f>
        <v>0</v>
      </c>
    </row>
    <row r="155" spans="1:9" s="2" customFormat="1" ht="16.5" thickBot="1">
      <c r="A155" s="187"/>
      <c r="B155" s="185" t="s">
        <v>17</v>
      </c>
      <c r="C155" s="186"/>
      <c r="D155" s="106">
        <f>SUM(D150:D154)</f>
        <v>0</v>
      </c>
      <c r="E155" s="106">
        <f>SUM(E150:E154)</f>
        <v>0</v>
      </c>
      <c r="F155" s="25"/>
      <c r="G155" s="106">
        <f>SUM(G150:G154)</f>
        <v>0</v>
      </c>
      <c r="H155" s="25"/>
      <c r="I155" s="106">
        <f>SUM(I150:I154)</f>
        <v>0</v>
      </c>
    </row>
    <row r="156" spans="1:9" ht="12.75">
      <c r="A156" s="187"/>
      <c r="D156" s="26"/>
      <c r="E156" s="26"/>
      <c r="G156" s="26"/>
      <c r="I156" s="26"/>
    </row>
    <row r="157" spans="1:9" ht="12.75" outlineLevel="1">
      <c r="A157" s="187"/>
      <c r="B157" s="174" t="s">
        <v>18</v>
      </c>
      <c r="C157" s="174"/>
      <c r="D157" s="26"/>
      <c r="E157" s="26"/>
      <c r="G157" s="26"/>
      <c r="I157" s="26"/>
    </row>
    <row r="158" spans="1:9" ht="12.75" outlineLevel="1">
      <c r="A158" s="187"/>
      <c r="B158" s="39" t="s">
        <v>245</v>
      </c>
      <c r="C158" s="40" t="s">
        <v>246</v>
      </c>
      <c r="D158" s="79"/>
      <c r="E158" s="35">
        <v>1318.91</v>
      </c>
      <c r="F158" s="36">
        <v>0</v>
      </c>
      <c r="G158" s="35">
        <f>IF($E$572,E158,D158)*(1+F158)</f>
        <v>1318.91</v>
      </c>
      <c r="H158" s="36">
        <v>0</v>
      </c>
      <c r="I158" s="35">
        <f>G158*(1+H158)</f>
        <v>1318.91</v>
      </c>
    </row>
    <row r="159" spans="1:9" ht="12.75" outlineLevel="1">
      <c r="A159" s="187"/>
      <c r="B159" s="39" t="s">
        <v>508</v>
      </c>
      <c r="C159" s="68" t="s">
        <v>246</v>
      </c>
      <c r="D159" s="35"/>
      <c r="E159" s="35">
        <v>3000</v>
      </c>
      <c r="F159" s="36">
        <v>0</v>
      </c>
      <c r="G159" s="35">
        <f>IF($E$572,E159,D159)*(1+F159)</f>
        <v>3000</v>
      </c>
      <c r="H159" s="36">
        <v>0</v>
      </c>
      <c r="I159" s="35">
        <f>G159*(1+H159)</f>
        <v>3000</v>
      </c>
    </row>
    <row r="160" spans="1:9" ht="13.5" outlineLevel="1" thickBot="1">
      <c r="A160" s="187"/>
      <c r="B160" s="39"/>
      <c r="C160" s="40"/>
      <c r="D160" s="35"/>
      <c r="E160" s="35"/>
      <c r="F160" s="36">
        <v>0</v>
      </c>
      <c r="G160" s="35">
        <f>IF($E$572,E160,D160)*(1+F160)</f>
        <v>0</v>
      </c>
      <c r="H160" s="36">
        <v>0</v>
      </c>
      <c r="I160" s="35">
        <f>G160*(1+H160)</f>
        <v>0</v>
      </c>
    </row>
    <row r="161" spans="1:9" s="2" customFormat="1" ht="16.5" thickBot="1">
      <c r="A161" s="187"/>
      <c r="B161" s="185" t="s">
        <v>19</v>
      </c>
      <c r="C161" s="186"/>
      <c r="D161" s="106">
        <f>SUM(D158:D160)</f>
        <v>0</v>
      </c>
      <c r="E161" s="106">
        <f>SUM(E158:E160)</f>
        <v>4318.91</v>
      </c>
      <c r="F161" s="25"/>
      <c r="G161" s="106">
        <f>SUM(G158:G160)</f>
        <v>4318.91</v>
      </c>
      <c r="H161" s="25"/>
      <c r="I161" s="106">
        <f>SUM(I158:I160)</f>
        <v>4318.91</v>
      </c>
    </row>
    <row r="162" spans="1:9" ht="12.75">
      <c r="A162" s="187"/>
      <c r="D162" s="26"/>
      <c r="E162" s="26"/>
      <c r="G162" s="26"/>
      <c r="I162" s="26"/>
    </row>
    <row r="163" spans="1:9" ht="12.75" outlineLevel="1">
      <c r="A163" s="187"/>
      <c r="B163" s="174" t="s">
        <v>20</v>
      </c>
      <c r="C163" s="174"/>
      <c r="D163" s="26"/>
      <c r="E163" s="26"/>
      <c r="G163" s="26"/>
      <c r="I163" s="26"/>
    </row>
    <row r="164" spans="1:9" ht="12.75" outlineLevel="1">
      <c r="A164" s="187"/>
      <c r="B164" s="39" t="s">
        <v>368</v>
      </c>
      <c r="C164" s="68" t="s">
        <v>254</v>
      </c>
      <c r="D164" s="79"/>
      <c r="E164" s="79"/>
      <c r="F164" s="36">
        <v>0</v>
      </c>
      <c r="G164" s="35">
        <f>IF($E$572,E164,D164)*(1+F164)</f>
        <v>0</v>
      </c>
      <c r="H164" s="36">
        <v>0</v>
      </c>
      <c r="I164" s="35">
        <f>G164*(1+H164)</f>
        <v>0</v>
      </c>
    </row>
    <row r="165" spans="1:9" ht="12.75" outlineLevel="1">
      <c r="A165" s="187"/>
      <c r="B165" s="39" t="s">
        <v>247</v>
      </c>
      <c r="C165" s="68" t="s">
        <v>248</v>
      </c>
      <c r="D165" s="81"/>
      <c r="E165" s="35"/>
      <c r="F165" s="36">
        <v>0</v>
      </c>
      <c r="G165" s="35">
        <f>IF($E$572,E165,D165)*(1+F165)</f>
        <v>0</v>
      </c>
      <c r="H165" s="36">
        <v>0</v>
      </c>
      <c r="I165" s="35">
        <f>G165*(1+H165)</f>
        <v>0</v>
      </c>
    </row>
    <row r="166" spans="1:9" ht="12.75" outlineLevel="1">
      <c r="A166" s="187"/>
      <c r="B166" s="110"/>
      <c r="C166" s="40"/>
      <c r="D166" s="81"/>
      <c r="E166" s="35"/>
      <c r="F166" s="36">
        <v>0</v>
      </c>
      <c r="G166" s="35">
        <f>IF($E$572,E166,D166)*(1+F166)</f>
        <v>0</v>
      </c>
      <c r="H166" s="36">
        <v>0</v>
      </c>
      <c r="I166" s="35">
        <f>G166*(1+H166)</f>
        <v>0</v>
      </c>
    </row>
    <row r="167" spans="1:9" ht="12.75" outlineLevel="1">
      <c r="A167" s="187"/>
      <c r="B167" s="39"/>
      <c r="C167" s="40"/>
      <c r="D167" s="35"/>
      <c r="E167" s="35"/>
      <c r="F167" s="36">
        <v>0</v>
      </c>
      <c r="G167" s="35">
        <f>IF($E$572,E167,D167)*(1+F167)</f>
        <v>0</v>
      </c>
      <c r="H167" s="36">
        <v>0</v>
      </c>
      <c r="I167" s="35">
        <f>G167*(1+H167)</f>
        <v>0</v>
      </c>
    </row>
    <row r="168" spans="1:9" ht="13.5" outlineLevel="1" thickBot="1">
      <c r="A168" s="187"/>
      <c r="B168" s="39"/>
      <c r="C168" s="40"/>
      <c r="D168" s="35"/>
      <c r="E168" s="35"/>
      <c r="F168" s="36">
        <v>0</v>
      </c>
      <c r="G168" s="35">
        <f>IF($E$572,E168,D168)*(1+F168)</f>
        <v>0</v>
      </c>
      <c r="H168" s="36">
        <v>0</v>
      </c>
      <c r="I168" s="35">
        <f>G168*(1+H168)</f>
        <v>0</v>
      </c>
    </row>
    <row r="169" spans="1:9" s="2" customFormat="1" ht="16.5" thickBot="1">
      <c r="A169" s="187"/>
      <c r="B169" s="185" t="s">
        <v>21</v>
      </c>
      <c r="C169" s="186"/>
      <c r="D169" s="106">
        <f>SUM(D164:D168)</f>
        <v>0</v>
      </c>
      <c r="E169" s="106">
        <f>SUM(E164:E168)</f>
        <v>0</v>
      </c>
      <c r="F169" s="25"/>
      <c r="G169" s="106">
        <f>SUM(G164:G168)</f>
        <v>0</v>
      </c>
      <c r="H169" s="25"/>
      <c r="I169" s="106">
        <f>SUM(I164:I168)</f>
        <v>0</v>
      </c>
    </row>
    <row r="170" spans="1:9" ht="12.75">
      <c r="A170" s="187"/>
      <c r="D170" s="26"/>
      <c r="E170" s="26"/>
      <c r="G170" s="26"/>
      <c r="I170" s="26"/>
    </row>
    <row r="171" spans="1:9" ht="12.75" outlineLevel="1">
      <c r="A171" s="187"/>
      <c r="B171" s="174" t="s">
        <v>22</v>
      </c>
      <c r="C171" s="174"/>
      <c r="D171" s="26"/>
      <c r="E171" s="26"/>
      <c r="G171" s="26"/>
      <c r="I171" s="26"/>
    </row>
    <row r="172" spans="1:9" ht="12.75" outlineLevel="1">
      <c r="A172" s="187"/>
      <c r="B172" s="39" t="s">
        <v>255</v>
      </c>
      <c r="C172" s="68" t="s">
        <v>256</v>
      </c>
      <c r="D172" s="79">
        <v>7000</v>
      </c>
      <c r="E172" s="35">
        <v>7000</v>
      </c>
      <c r="F172" s="36">
        <v>0</v>
      </c>
      <c r="G172" s="35">
        <f>IF($E$572,E172,D172)*(1+F172)</f>
        <v>7000</v>
      </c>
      <c r="H172" s="36">
        <v>0</v>
      </c>
      <c r="I172" s="35">
        <f>G172*(1+H172)</f>
        <v>7000</v>
      </c>
    </row>
    <row r="173" spans="1:9" ht="12.75" outlineLevel="1">
      <c r="A173" s="187"/>
      <c r="B173" s="39"/>
      <c r="C173" s="40"/>
      <c r="D173" s="35"/>
      <c r="E173" s="35"/>
      <c r="F173" s="36">
        <v>0</v>
      </c>
      <c r="G173" s="35">
        <f>IF($E$572,E173,D173)*(1+F173)</f>
        <v>0</v>
      </c>
      <c r="H173" s="36">
        <v>0</v>
      </c>
      <c r="I173" s="35">
        <f>G173*(1+H173)</f>
        <v>0</v>
      </c>
    </row>
    <row r="174" spans="1:9" ht="13.5" outlineLevel="1" thickBot="1">
      <c r="A174" s="187"/>
      <c r="B174" s="39"/>
      <c r="C174" s="40"/>
      <c r="D174" s="35"/>
      <c r="E174" s="35"/>
      <c r="F174" s="36">
        <v>0</v>
      </c>
      <c r="G174" s="35">
        <f>IF($E$572,E174,D174)*(1+F174)</f>
        <v>0</v>
      </c>
      <c r="H174" s="36">
        <v>0</v>
      </c>
      <c r="I174" s="35">
        <f>G174*(1+H174)</f>
        <v>0</v>
      </c>
    </row>
    <row r="175" spans="1:9" s="2" customFormat="1" ht="16.5" thickBot="1">
      <c r="A175" s="187"/>
      <c r="B175" s="185" t="s">
        <v>23</v>
      </c>
      <c r="C175" s="186"/>
      <c r="D175" s="106">
        <f>SUM(D172:D174)</f>
        <v>7000</v>
      </c>
      <c r="E175" s="106">
        <f>SUM(E172:E174)</f>
        <v>7000</v>
      </c>
      <c r="F175" s="25"/>
      <c r="G175" s="106">
        <f>SUM(G172:G174)</f>
        <v>7000</v>
      </c>
      <c r="H175" s="25"/>
      <c r="I175" s="106">
        <f>SUM(I172:I174)</f>
        <v>7000</v>
      </c>
    </row>
    <row r="176" spans="1:9" ht="12.75">
      <c r="A176" s="187"/>
      <c r="D176" s="26"/>
      <c r="E176" s="26"/>
      <c r="G176" s="26"/>
      <c r="I176" s="26"/>
    </row>
    <row r="177" spans="1:9" ht="12.75" outlineLevel="1">
      <c r="A177" s="187"/>
      <c r="B177" s="174" t="s">
        <v>24</v>
      </c>
      <c r="C177" s="174"/>
      <c r="D177" s="26"/>
      <c r="E177" s="26"/>
      <c r="G177" s="26"/>
      <c r="I177" s="26"/>
    </row>
    <row r="178" spans="1:9" ht="12.75" outlineLevel="1">
      <c r="A178" s="187"/>
      <c r="B178" s="39" t="s">
        <v>257</v>
      </c>
      <c r="C178" s="68" t="s">
        <v>258</v>
      </c>
      <c r="D178" s="79"/>
      <c r="E178" s="35"/>
      <c r="F178" s="36">
        <v>0</v>
      </c>
      <c r="G178" s="35">
        <f>IF($E$572,E178,D178)*(1+F178)</f>
        <v>0</v>
      </c>
      <c r="H178" s="36">
        <v>0</v>
      </c>
      <c r="I178" s="35">
        <f>G178*(1+H178)</f>
        <v>0</v>
      </c>
    </row>
    <row r="179" spans="1:9" ht="12.75" outlineLevel="1">
      <c r="A179" s="187"/>
      <c r="B179" s="39" t="s">
        <v>259</v>
      </c>
      <c r="C179" s="68" t="s">
        <v>242</v>
      </c>
      <c r="D179" s="35"/>
      <c r="E179" s="35"/>
      <c r="F179" s="36">
        <v>0</v>
      </c>
      <c r="G179" s="35">
        <f>IF($E$572,E179,D179)*(1+F179)</f>
        <v>0</v>
      </c>
      <c r="H179" s="36">
        <v>0</v>
      </c>
      <c r="I179" s="35">
        <f>G179*(1+H179)</f>
        <v>0</v>
      </c>
    </row>
    <row r="180" spans="1:9" ht="12.75" outlineLevel="1">
      <c r="A180" s="187"/>
      <c r="B180" s="39" t="s">
        <v>260</v>
      </c>
      <c r="C180" s="78">
        <v>57720</v>
      </c>
      <c r="D180" s="35"/>
      <c r="E180" s="35"/>
      <c r="F180" s="36">
        <v>0</v>
      </c>
      <c r="G180" s="35">
        <f>IF($E$572,E180,D180)*(1+F180)</f>
        <v>0</v>
      </c>
      <c r="H180" s="36">
        <v>0</v>
      </c>
      <c r="I180" s="35">
        <f>G180*(1+H180)</f>
        <v>0</v>
      </c>
    </row>
    <row r="181" spans="1:9" ht="13.5" outlineLevel="1" thickBot="1">
      <c r="A181" s="187"/>
      <c r="B181" s="39"/>
      <c r="C181" s="40"/>
      <c r="D181" s="35"/>
      <c r="E181" s="35"/>
      <c r="F181" s="36">
        <v>0</v>
      </c>
      <c r="G181" s="35">
        <f>IF($E$572,E181,D181)*(1+F181)</f>
        <v>0</v>
      </c>
      <c r="H181" s="36">
        <v>0</v>
      </c>
      <c r="I181" s="35">
        <f>G181*(1+H181)</f>
        <v>0</v>
      </c>
    </row>
    <row r="182" spans="1:9" s="2" customFormat="1" ht="16.5" thickBot="1">
      <c r="A182" s="187"/>
      <c r="B182" s="185" t="s">
        <v>25</v>
      </c>
      <c r="C182" s="186"/>
      <c r="D182" s="106">
        <f>SUM(D178:D181)</f>
        <v>0</v>
      </c>
      <c r="E182" s="106">
        <f>SUM(E178:E181)</f>
        <v>0</v>
      </c>
      <c r="F182" s="25"/>
      <c r="G182" s="106">
        <f>SUM(G178:G181)</f>
        <v>0</v>
      </c>
      <c r="H182" s="25"/>
      <c r="I182" s="106">
        <f>SUM(I178:I181)</f>
        <v>0</v>
      </c>
    </row>
    <row r="183" spans="1:9" ht="12.75">
      <c r="A183" s="187"/>
      <c r="D183" s="26"/>
      <c r="E183" s="26"/>
      <c r="G183" s="26"/>
      <c r="I183" s="26"/>
    </row>
    <row r="184" spans="1:9" ht="12.75" outlineLevel="1">
      <c r="A184" s="187"/>
      <c r="B184" s="174" t="s">
        <v>396</v>
      </c>
      <c r="C184" s="174"/>
      <c r="D184" s="26"/>
      <c r="E184" s="26"/>
      <c r="G184" s="26"/>
      <c r="I184" s="26"/>
    </row>
    <row r="185" spans="1:9" ht="12.75" outlineLevel="1">
      <c r="A185" s="187"/>
      <c r="B185" s="39" t="s">
        <v>397</v>
      </c>
      <c r="C185" s="78">
        <v>50084</v>
      </c>
      <c r="D185" s="79">
        <v>17500</v>
      </c>
      <c r="E185" s="35">
        <v>17950</v>
      </c>
      <c r="F185" s="36">
        <v>0</v>
      </c>
      <c r="G185" s="35">
        <f>IF($E$572,E185,D185)*(1+F185)</f>
        <v>17950</v>
      </c>
      <c r="H185" s="36">
        <v>0</v>
      </c>
      <c r="I185" s="35">
        <f>G185*(1+H185)</f>
        <v>17950</v>
      </c>
    </row>
    <row r="186" spans="1:9" ht="12.75" outlineLevel="1">
      <c r="A186" s="187"/>
      <c r="B186" s="119" t="s">
        <v>471</v>
      </c>
      <c r="C186" s="120">
        <v>50084</v>
      </c>
      <c r="D186" s="121">
        <v>0</v>
      </c>
      <c r="E186" s="121">
        <v>16005</v>
      </c>
      <c r="F186" s="36">
        <v>0</v>
      </c>
      <c r="G186" s="35">
        <f>IF($E$572,E186,D186)*(1+F186)</f>
        <v>16005</v>
      </c>
      <c r="H186" s="36">
        <v>0</v>
      </c>
      <c r="I186" s="35">
        <f>G186*(1+H186)</f>
        <v>16005</v>
      </c>
    </row>
    <row r="187" spans="1:9" ht="12.75" outlineLevel="1">
      <c r="A187" s="187"/>
      <c r="B187" s="39" t="s">
        <v>448</v>
      </c>
      <c r="C187" s="40"/>
      <c r="D187" s="35">
        <v>8454</v>
      </c>
      <c r="E187" s="35">
        <v>11583</v>
      </c>
      <c r="F187" s="36">
        <v>0</v>
      </c>
      <c r="G187" s="35">
        <f>IF($E$572,E187,D187)*(1+F187)</f>
        <v>11583</v>
      </c>
      <c r="H187" s="36">
        <v>0</v>
      </c>
      <c r="I187" s="35">
        <f>G187*(1+H187)</f>
        <v>11583</v>
      </c>
    </row>
    <row r="188" spans="1:9" ht="13.5" outlineLevel="1" thickBot="1">
      <c r="A188" s="187"/>
      <c r="B188" s="39" t="s">
        <v>449</v>
      </c>
      <c r="C188" s="40"/>
      <c r="D188" s="35">
        <v>17000</v>
      </c>
      <c r="E188" s="35">
        <v>19000</v>
      </c>
      <c r="F188" s="36">
        <v>0</v>
      </c>
      <c r="G188" s="35">
        <f>IF($E$572,E188,D188)*(1+F188)</f>
        <v>19000</v>
      </c>
      <c r="H188" s="36">
        <v>0</v>
      </c>
      <c r="I188" s="35">
        <f>G188*(1+H188)</f>
        <v>19000</v>
      </c>
    </row>
    <row r="189" spans="1:9" s="2" customFormat="1" ht="16.5" thickBot="1">
      <c r="A189" s="187"/>
      <c r="B189" s="185" t="s">
        <v>396</v>
      </c>
      <c r="C189" s="186"/>
      <c r="D189" s="106">
        <f>SUM(D185:D188)</f>
        <v>42954</v>
      </c>
      <c r="E189" s="106">
        <f>SUM(E185:E188)</f>
        <v>64538</v>
      </c>
      <c r="F189" s="25"/>
      <c r="G189" s="106">
        <f>SUM(G185:G188)</f>
        <v>64538</v>
      </c>
      <c r="H189" s="25"/>
      <c r="I189" s="106">
        <f>SUM(I185:I188)</f>
        <v>64538</v>
      </c>
    </row>
    <row r="190" spans="2:9" s="44" customFormat="1" ht="13.5" thickBot="1">
      <c r="B190" s="45"/>
      <c r="C190" s="46"/>
      <c r="D190" s="47"/>
      <c r="E190" s="47"/>
      <c r="F190" s="48"/>
      <c r="G190" s="47"/>
      <c r="H190" s="48"/>
      <c r="I190" s="47"/>
    </row>
    <row r="191" spans="2:9" s="3" customFormat="1" ht="18">
      <c r="B191" s="176" t="s">
        <v>115</v>
      </c>
      <c r="C191" s="177"/>
      <c r="D191" s="137">
        <f>D189+D182+D175+D169+D161+D155+D147+D128+D114+D82+D101+D88+D94</f>
        <v>220916.44</v>
      </c>
      <c r="E191" s="137">
        <f>E189+E182+E175+E169+E161+E155+E147+E128+E114+E82+E101+E88+E94</f>
        <v>247002.94</v>
      </c>
      <c r="F191" s="6"/>
      <c r="G191" s="137">
        <f>G189+G182+G175+G169+G161+G155+G147+G128+G114+G82+G101+G88+G94</f>
        <v>247002.94</v>
      </c>
      <c r="H191" s="6"/>
      <c r="I191" s="137">
        <f>I189+I182+I175+I169+I161+I155+I147+I128+I114+I82+I101+I88+I94</f>
        <v>247002.94</v>
      </c>
    </row>
    <row r="192" spans="2:9" s="49" customFormat="1" ht="18.75" thickBot="1">
      <c r="B192" s="178"/>
      <c r="C192" s="179"/>
      <c r="D192" s="138"/>
      <c r="E192" s="138"/>
      <c r="F192" s="48"/>
      <c r="G192" s="138"/>
      <c r="H192" s="48"/>
      <c r="I192" s="138"/>
    </row>
    <row r="193" spans="2:9" s="50" customFormat="1" ht="18.75" thickBot="1">
      <c r="B193" s="51"/>
      <c r="C193" s="52"/>
      <c r="D193" s="53"/>
      <c r="E193" s="53"/>
      <c r="F193" s="54"/>
      <c r="G193" s="53"/>
      <c r="H193" s="54"/>
      <c r="I193" s="53"/>
    </row>
    <row r="194" spans="2:9" s="3" customFormat="1" ht="18">
      <c r="B194" s="176" t="s">
        <v>114</v>
      </c>
      <c r="C194" s="177"/>
      <c r="D194" s="137">
        <f>D59</f>
        <v>1070700</v>
      </c>
      <c r="E194" s="137">
        <f>E59</f>
        <v>1070700</v>
      </c>
      <c r="F194" s="6"/>
      <c r="G194" s="137">
        <f>G59</f>
        <v>1070700</v>
      </c>
      <c r="H194" s="6"/>
      <c r="I194" s="137">
        <f>I59</f>
        <v>1070700</v>
      </c>
    </row>
    <row r="195" spans="2:9" s="49" customFormat="1" ht="18.75" thickBot="1">
      <c r="B195" s="178">
        <v>0</v>
      </c>
      <c r="C195" s="179"/>
      <c r="D195" s="138"/>
      <c r="E195" s="138"/>
      <c r="F195" s="48"/>
      <c r="G195" s="138"/>
      <c r="H195" s="48"/>
      <c r="I195" s="138"/>
    </row>
    <row r="196" spans="2:9" s="50" customFormat="1" ht="18.75" thickBot="1">
      <c r="B196" s="51"/>
      <c r="C196" s="52"/>
      <c r="D196" s="53"/>
      <c r="E196" s="53"/>
      <c r="F196" s="54"/>
      <c r="G196" s="53"/>
      <c r="H196" s="54"/>
      <c r="I196" s="53"/>
    </row>
    <row r="197" spans="2:9" s="3" customFormat="1" ht="18">
      <c r="B197" s="176" t="s">
        <v>26</v>
      </c>
      <c r="C197" s="177"/>
      <c r="D197" s="137">
        <f>D62</f>
        <v>82851.8</v>
      </c>
      <c r="E197" s="137">
        <f>E62</f>
        <v>82851.8</v>
      </c>
      <c r="F197" s="6"/>
      <c r="G197" s="137">
        <f>G62</f>
        <v>-6694.360000000102</v>
      </c>
      <c r="H197" s="6"/>
      <c r="I197" s="137">
        <f>I62</f>
        <v>-114791.25228000013</v>
      </c>
    </row>
    <row r="198" spans="2:9" s="49" customFormat="1" ht="18.75" thickBot="1">
      <c r="B198" s="178"/>
      <c r="C198" s="179"/>
      <c r="D198" s="138"/>
      <c r="E198" s="138"/>
      <c r="F198" s="48"/>
      <c r="G198" s="138"/>
      <c r="H198" s="48"/>
      <c r="I198" s="138"/>
    </row>
    <row r="199" spans="2:9" s="3" customFormat="1" ht="18.75" thickBot="1">
      <c r="B199" s="55"/>
      <c r="C199" s="15"/>
      <c r="D199" s="56"/>
      <c r="E199" s="56"/>
      <c r="F199" s="6"/>
      <c r="G199" s="56"/>
      <c r="H199" s="6"/>
      <c r="I199" s="56"/>
    </row>
    <row r="200" spans="2:9" s="3" customFormat="1" ht="18">
      <c r="B200" s="176" t="s">
        <v>27</v>
      </c>
      <c r="C200" s="177"/>
      <c r="D200" s="137">
        <f>D191+D194+D197</f>
        <v>1374468.24</v>
      </c>
      <c r="E200" s="137">
        <f>E191+E194+E197</f>
        <v>1400554.74</v>
      </c>
      <c r="F200" s="6"/>
      <c r="G200" s="137">
        <f>G191+G194+G197</f>
        <v>1311008.5799999998</v>
      </c>
      <c r="H200" s="6"/>
      <c r="I200" s="137">
        <f>I191+I194+I197</f>
        <v>1202911.6877199998</v>
      </c>
    </row>
    <row r="201" spans="2:9" s="49" customFormat="1" ht="18.75" thickBot="1">
      <c r="B201" s="178"/>
      <c r="C201" s="179"/>
      <c r="D201" s="138"/>
      <c r="E201" s="138"/>
      <c r="F201" s="48"/>
      <c r="G201" s="138"/>
      <c r="H201" s="48"/>
      <c r="I201" s="138"/>
    </row>
    <row r="202" spans="2:9" ht="13.5" thickBot="1">
      <c r="B202" s="45"/>
      <c r="D202" s="26"/>
      <c r="E202" s="26"/>
      <c r="G202" s="26"/>
      <c r="I202" s="26"/>
    </row>
    <row r="203" spans="2:9" s="23" customFormat="1" ht="27" thickBot="1">
      <c r="B203" s="139" t="s">
        <v>28</v>
      </c>
      <c r="C203" s="140"/>
      <c r="D203" s="140"/>
      <c r="E203" s="140"/>
      <c r="F203" s="140"/>
      <c r="G203" s="140"/>
      <c r="H203" s="140"/>
      <c r="I203" s="141"/>
    </row>
    <row r="204" spans="2:9" ht="12.75">
      <c r="B204" s="45"/>
      <c r="D204" s="26"/>
      <c r="E204" s="26"/>
      <c r="G204" s="26"/>
      <c r="I204" s="26"/>
    </row>
    <row r="205" spans="1:9" ht="12.75" outlineLevel="1">
      <c r="A205" s="184" t="s">
        <v>28</v>
      </c>
      <c r="B205" s="174" t="s">
        <v>29</v>
      </c>
      <c r="C205" s="174"/>
      <c r="D205" s="26"/>
      <c r="E205" s="26"/>
      <c r="G205" s="26"/>
      <c r="I205" s="26"/>
    </row>
    <row r="206" spans="1:9" ht="12.75" outlineLevel="1">
      <c r="A206" s="184"/>
      <c r="B206" s="57" t="s">
        <v>125</v>
      </c>
      <c r="C206" s="41" t="s">
        <v>130</v>
      </c>
      <c r="D206" s="79">
        <v>573937</v>
      </c>
      <c r="E206" s="83">
        <v>579524</v>
      </c>
      <c r="F206" s="36">
        <v>0.01</v>
      </c>
      <c r="G206" s="35">
        <f aca="true" t="shared" si="12" ref="G206:G213">IF($E$572,E206,D206)*(1+F206)</f>
        <v>585319.24</v>
      </c>
      <c r="H206" s="36">
        <v>0.01</v>
      </c>
      <c r="I206" s="35">
        <f aca="true" t="shared" si="13" ref="I206:I213">G206*(1+H206)</f>
        <v>591172.4324</v>
      </c>
    </row>
    <row r="207" spans="1:9" ht="12.75" outlineLevel="1">
      <c r="A207" s="184"/>
      <c r="B207" s="57" t="s">
        <v>264</v>
      </c>
      <c r="C207" s="41" t="s">
        <v>263</v>
      </c>
      <c r="D207" s="35"/>
      <c r="E207" s="35"/>
      <c r="F207" s="36">
        <v>0.01</v>
      </c>
      <c r="G207" s="35">
        <f t="shared" si="12"/>
        <v>0</v>
      </c>
      <c r="H207" s="36">
        <v>0.01</v>
      </c>
      <c r="I207" s="35">
        <f t="shared" si="13"/>
        <v>0</v>
      </c>
    </row>
    <row r="208" spans="1:9" ht="12.75" outlineLevel="1">
      <c r="A208" s="184"/>
      <c r="B208" s="57" t="s">
        <v>266</v>
      </c>
      <c r="C208" s="41" t="s">
        <v>265</v>
      </c>
      <c r="D208" s="35"/>
      <c r="E208" s="35"/>
      <c r="F208" s="36">
        <v>0.01</v>
      </c>
      <c r="G208" s="35">
        <f t="shared" si="12"/>
        <v>0</v>
      </c>
      <c r="H208" s="36">
        <v>0.01</v>
      </c>
      <c r="I208" s="35">
        <f t="shared" si="13"/>
        <v>0</v>
      </c>
    </row>
    <row r="209" spans="1:9" ht="12.75" outlineLevel="1">
      <c r="A209" s="184"/>
      <c r="B209" s="70" t="s">
        <v>437</v>
      </c>
      <c r="C209" s="41" t="s">
        <v>267</v>
      </c>
      <c r="D209" s="35"/>
      <c r="E209" s="35"/>
      <c r="F209" s="36">
        <v>0.01</v>
      </c>
      <c r="G209" s="35">
        <f t="shared" si="12"/>
        <v>0</v>
      </c>
      <c r="H209" s="36">
        <v>0.01</v>
      </c>
      <c r="I209" s="35">
        <f t="shared" si="13"/>
        <v>0</v>
      </c>
    </row>
    <row r="210" spans="1:9" ht="12.75" outlineLevel="1">
      <c r="A210" s="184"/>
      <c r="B210" s="57" t="s">
        <v>269</v>
      </c>
      <c r="C210" s="41" t="s">
        <v>268</v>
      </c>
      <c r="D210" s="35"/>
      <c r="E210" s="35"/>
      <c r="F210" s="36">
        <v>0.01</v>
      </c>
      <c r="G210" s="35">
        <f t="shared" si="12"/>
        <v>0</v>
      </c>
      <c r="H210" s="36">
        <v>0.01</v>
      </c>
      <c r="I210" s="35">
        <f t="shared" si="13"/>
        <v>0</v>
      </c>
    </row>
    <row r="211" spans="1:9" ht="12.75" outlineLevel="1">
      <c r="A211" s="184"/>
      <c r="B211" s="57" t="s">
        <v>271</v>
      </c>
      <c r="C211" s="41" t="s">
        <v>270</v>
      </c>
      <c r="D211" s="35"/>
      <c r="E211" s="35"/>
      <c r="F211" s="36">
        <v>0.01</v>
      </c>
      <c r="G211" s="35">
        <f t="shared" si="12"/>
        <v>0</v>
      </c>
      <c r="H211" s="36">
        <v>0.01</v>
      </c>
      <c r="I211" s="35">
        <f t="shared" si="13"/>
        <v>0</v>
      </c>
    </row>
    <row r="212" spans="1:9" ht="12.75" outlineLevel="1">
      <c r="A212" s="184"/>
      <c r="B212" s="57" t="s">
        <v>273</v>
      </c>
      <c r="C212" s="41" t="s">
        <v>272</v>
      </c>
      <c r="D212" s="35"/>
      <c r="E212" s="35"/>
      <c r="F212" s="36">
        <v>0.01</v>
      </c>
      <c r="G212" s="35">
        <f t="shared" si="12"/>
        <v>0</v>
      </c>
      <c r="H212" s="36">
        <v>0.01</v>
      </c>
      <c r="I212" s="35">
        <f t="shared" si="13"/>
        <v>0</v>
      </c>
    </row>
    <row r="213" spans="1:9" ht="13.5" outlineLevel="1" thickBot="1">
      <c r="A213" s="184"/>
      <c r="B213" s="80"/>
      <c r="C213" s="43"/>
      <c r="D213" s="37"/>
      <c r="E213" s="37"/>
      <c r="F213" s="36">
        <v>0.01</v>
      </c>
      <c r="G213" s="35">
        <f t="shared" si="12"/>
        <v>0</v>
      </c>
      <c r="H213" s="36">
        <v>0.01</v>
      </c>
      <c r="I213" s="35">
        <f t="shared" si="13"/>
        <v>0</v>
      </c>
    </row>
    <row r="214" spans="1:9" s="2" customFormat="1" ht="16.5" thickBot="1">
      <c r="A214" s="184"/>
      <c r="B214" s="172" t="s">
        <v>30</v>
      </c>
      <c r="C214" s="173"/>
      <c r="D214" s="111">
        <f>SUM(D206:D213)</f>
        <v>573937</v>
      </c>
      <c r="E214" s="111">
        <f>SUM(E206:E213)</f>
        <v>579524</v>
      </c>
      <c r="F214" s="25"/>
      <c r="G214" s="111">
        <f>SUM(G206:G213)</f>
        <v>585319.24</v>
      </c>
      <c r="H214" s="25"/>
      <c r="I214" s="111">
        <f>SUM(I206:I213)</f>
        <v>591172.4324</v>
      </c>
    </row>
    <row r="215" spans="1:9" ht="12.75">
      <c r="A215" s="184"/>
      <c r="B215" s="45"/>
      <c r="D215" s="26"/>
      <c r="E215" s="26"/>
      <c r="G215" s="26"/>
      <c r="I215" s="26"/>
    </row>
    <row r="216" spans="1:9" ht="12.75" outlineLevel="1">
      <c r="A216" s="184"/>
      <c r="B216" s="174" t="s">
        <v>31</v>
      </c>
      <c r="C216" s="174"/>
      <c r="D216" s="26"/>
      <c r="E216" s="26"/>
      <c r="G216" s="26"/>
      <c r="I216" s="26"/>
    </row>
    <row r="217" spans="1:9" ht="12.75" outlineLevel="1">
      <c r="A217" s="184"/>
      <c r="B217" s="57" t="s">
        <v>405</v>
      </c>
      <c r="C217" s="41" t="s">
        <v>126</v>
      </c>
      <c r="D217" s="79">
        <v>1500</v>
      </c>
      <c r="E217" s="83">
        <v>1500</v>
      </c>
      <c r="F217" s="36">
        <v>0.01</v>
      </c>
      <c r="G217" s="35">
        <f aca="true" t="shared" si="14" ref="G217:G227">IF($E$572,E217,D217)*(1+F217)</f>
        <v>1515</v>
      </c>
      <c r="H217" s="36">
        <v>0.01</v>
      </c>
      <c r="I217" s="35">
        <f aca="true" t="shared" si="15" ref="I217:I227">G217*(1+H217)</f>
        <v>1530.15</v>
      </c>
    </row>
    <row r="218" spans="1:9" ht="12.75" outlineLevel="1">
      <c r="A218" s="184"/>
      <c r="B218" s="57" t="s">
        <v>274</v>
      </c>
      <c r="C218" s="41" t="s">
        <v>279</v>
      </c>
      <c r="D218" s="35"/>
      <c r="E218" s="35"/>
      <c r="F218" s="36">
        <v>0.01</v>
      </c>
      <c r="G218" s="35">
        <f t="shared" si="14"/>
        <v>0</v>
      </c>
      <c r="H218" s="36">
        <v>0.01</v>
      </c>
      <c r="I218" s="35">
        <f t="shared" si="15"/>
        <v>0</v>
      </c>
    </row>
    <row r="219" spans="1:9" ht="12.75" outlineLevel="1">
      <c r="A219" s="184"/>
      <c r="B219" s="57" t="s">
        <v>275</v>
      </c>
      <c r="C219" s="41" t="s">
        <v>280</v>
      </c>
      <c r="D219" s="35"/>
      <c r="E219" s="35"/>
      <c r="F219" s="36">
        <v>0.01</v>
      </c>
      <c r="G219" s="35">
        <f t="shared" si="14"/>
        <v>0</v>
      </c>
      <c r="H219" s="36">
        <v>0.01</v>
      </c>
      <c r="I219" s="35">
        <f t="shared" si="15"/>
        <v>0</v>
      </c>
    </row>
    <row r="220" spans="1:9" ht="12.75" outlineLevel="1">
      <c r="A220" s="184"/>
      <c r="B220" s="70" t="s">
        <v>438</v>
      </c>
      <c r="C220" s="41" t="s">
        <v>281</v>
      </c>
      <c r="D220" s="35"/>
      <c r="E220" s="35"/>
      <c r="F220" s="36">
        <v>0.01</v>
      </c>
      <c r="G220" s="35">
        <f t="shared" si="14"/>
        <v>0</v>
      </c>
      <c r="H220" s="36">
        <v>0.01</v>
      </c>
      <c r="I220" s="35">
        <f t="shared" si="15"/>
        <v>0</v>
      </c>
    </row>
    <row r="221" spans="1:9" ht="12.75" outlineLevel="1">
      <c r="A221" s="184"/>
      <c r="B221" s="57" t="s">
        <v>276</v>
      </c>
      <c r="C221" s="41" t="s">
        <v>282</v>
      </c>
      <c r="D221" s="35"/>
      <c r="E221" s="35"/>
      <c r="F221" s="36">
        <v>0.01</v>
      </c>
      <c r="G221" s="35">
        <f t="shared" si="14"/>
        <v>0</v>
      </c>
      <c r="H221" s="36">
        <v>0.01</v>
      </c>
      <c r="I221" s="35">
        <f t="shared" si="15"/>
        <v>0</v>
      </c>
    </row>
    <row r="222" spans="1:9" ht="12.75" outlineLevel="1">
      <c r="A222" s="184"/>
      <c r="B222" s="57" t="s">
        <v>277</v>
      </c>
      <c r="C222" s="41" t="s">
        <v>283</v>
      </c>
      <c r="D222" s="35"/>
      <c r="E222" s="35"/>
      <c r="F222" s="36">
        <v>0.01</v>
      </c>
      <c r="G222" s="35">
        <f t="shared" si="14"/>
        <v>0</v>
      </c>
      <c r="H222" s="36">
        <v>0.01</v>
      </c>
      <c r="I222" s="35">
        <f t="shared" si="15"/>
        <v>0</v>
      </c>
    </row>
    <row r="223" spans="1:9" ht="12.75" outlineLevel="1">
      <c r="A223" s="184"/>
      <c r="B223" s="57" t="s">
        <v>278</v>
      </c>
      <c r="C223" s="41" t="s">
        <v>284</v>
      </c>
      <c r="D223" s="35"/>
      <c r="E223" s="35"/>
      <c r="F223" s="36">
        <v>0.01</v>
      </c>
      <c r="G223" s="35">
        <f t="shared" si="14"/>
        <v>0</v>
      </c>
      <c r="H223" s="36">
        <v>0.01</v>
      </c>
      <c r="I223" s="35">
        <f t="shared" si="15"/>
        <v>0</v>
      </c>
    </row>
    <row r="224" spans="1:9" ht="12.75" outlineLevel="1">
      <c r="A224" s="184"/>
      <c r="B224" s="57"/>
      <c r="C224" s="41"/>
      <c r="D224" s="35"/>
      <c r="E224" s="35"/>
      <c r="F224" s="36">
        <v>0.01</v>
      </c>
      <c r="G224" s="35">
        <f t="shared" si="14"/>
        <v>0</v>
      </c>
      <c r="H224" s="36">
        <v>0.01</v>
      </c>
      <c r="I224" s="35">
        <f t="shared" si="15"/>
        <v>0</v>
      </c>
    </row>
    <row r="225" spans="1:9" ht="12.75" outlineLevel="1">
      <c r="A225" s="184"/>
      <c r="B225" s="57"/>
      <c r="C225" s="41"/>
      <c r="D225" s="35"/>
      <c r="E225" s="35"/>
      <c r="F225" s="36">
        <v>0.01</v>
      </c>
      <c r="G225" s="35">
        <f t="shared" si="14"/>
        <v>0</v>
      </c>
      <c r="H225" s="36">
        <v>0.01</v>
      </c>
      <c r="I225" s="35">
        <f t="shared" si="15"/>
        <v>0</v>
      </c>
    </row>
    <row r="226" spans="1:9" ht="12.75" outlineLevel="1">
      <c r="A226" s="184"/>
      <c r="B226" s="57"/>
      <c r="C226" s="41"/>
      <c r="D226" s="35"/>
      <c r="E226" s="35"/>
      <c r="F226" s="36">
        <v>0.01</v>
      </c>
      <c r="G226" s="35">
        <f t="shared" si="14"/>
        <v>0</v>
      </c>
      <c r="H226" s="36">
        <v>0.01</v>
      </c>
      <c r="I226" s="35">
        <f t="shared" si="15"/>
        <v>0</v>
      </c>
    </row>
    <row r="227" spans="1:9" ht="13.5" outlineLevel="1" thickBot="1">
      <c r="A227" s="184"/>
      <c r="B227" s="57"/>
      <c r="C227" s="41"/>
      <c r="D227" s="35"/>
      <c r="E227" s="35"/>
      <c r="F227" s="36">
        <v>0.01</v>
      </c>
      <c r="G227" s="35">
        <f t="shared" si="14"/>
        <v>0</v>
      </c>
      <c r="H227" s="36">
        <v>0.01</v>
      </c>
      <c r="I227" s="35">
        <f t="shared" si="15"/>
        <v>0</v>
      </c>
    </row>
    <row r="228" spans="1:9" s="2" customFormat="1" ht="16.5" thickBot="1">
      <c r="A228" s="184"/>
      <c r="B228" s="172" t="s">
        <v>32</v>
      </c>
      <c r="C228" s="173"/>
      <c r="D228" s="111">
        <f>SUM(D217:D227)</f>
        <v>1500</v>
      </c>
      <c r="E228" s="111">
        <f>SUM(E217:E227)</f>
        <v>1500</v>
      </c>
      <c r="F228" s="25"/>
      <c r="G228" s="111">
        <f>SUM(G217:G227)</f>
        <v>1515</v>
      </c>
      <c r="H228" s="25"/>
      <c r="I228" s="111">
        <f>SUM(I217:I227)</f>
        <v>1530.15</v>
      </c>
    </row>
    <row r="229" spans="1:9" ht="12.75">
      <c r="A229" s="184"/>
      <c r="B229" s="45"/>
      <c r="D229" s="26"/>
      <c r="E229" s="26"/>
      <c r="G229" s="26"/>
      <c r="I229" s="26"/>
    </row>
    <row r="230" spans="1:9" ht="12.75" outlineLevel="1">
      <c r="A230" s="184"/>
      <c r="B230" s="174" t="s">
        <v>33</v>
      </c>
      <c r="C230" s="174"/>
      <c r="D230" s="26"/>
      <c r="E230" s="26"/>
      <c r="G230" s="26"/>
      <c r="I230" s="26"/>
    </row>
    <row r="231" spans="1:9" ht="12.75" outlineLevel="1">
      <c r="A231" s="184"/>
      <c r="B231" s="57" t="s">
        <v>127</v>
      </c>
      <c r="C231" s="41" t="s">
        <v>249</v>
      </c>
      <c r="D231" s="79">
        <v>256276</v>
      </c>
      <c r="E231" s="83">
        <v>251854</v>
      </c>
      <c r="F231" s="36">
        <v>0.01</v>
      </c>
      <c r="G231" s="35">
        <f aca="true" t="shared" si="16" ref="G231:G252">IF($E$572,E231,D231)*(1+F231)</f>
        <v>254372.54</v>
      </c>
      <c r="H231" s="36">
        <v>0.01</v>
      </c>
      <c r="I231" s="35">
        <f aca="true" t="shared" si="17" ref="I231:I252">G231*(1+H231)</f>
        <v>256916.2654</v>
      </c>
    </row>
    <row r="232" spans="1:9" ht="12.75" outlineLevel="1">
      <c r="A232" s="184"/>
      <c r="B232" s="57" t="s">
        <v>285</v>
      </c>
      <c r="C232" s="41" t="s">
        <v>290</v>
      </c>
      <c r="D232" s="35"/>
      <c r="E232" s="35"/>
      <c r="F232" s="36">
        <v>0.01</v>
      </c>
      <c r="G232" s="35">
        <f t="shared" si="16"/>
        <v>0</v>
      </c>
      <c r="H232" s="36">
        <v>0.01</v>
      </c>
      <c r="I232" s="35">
        <f t="shared" si="17"/>
        <v>0</v>
      </c>
    </row>
    <row r="233" spans="1:9" ht="12.75" outlineLevel="1">
      <c r="A233" s="184"/>
      <c r="B233" s="57" t="s">
        <v>286</v>
      </c>
      <c r="C233" s="41" t="s">
        <v>291</v>
      </c>
      <c r="D233" s="35"/>
      <c r="E233" s="35"/>
      <c r="F233" s="36">
        <v>0.01</v>
      </c>
      <c r="G233" s="35">
        <f t="shared" si="16"/>
        <v>0</v>
      </c>
      <c r="H233" s="36">
        <v>0.01</v>
      </c>
      <c r="I233" s="35">
        <f t="shared" si="17"/>
        <v>0</v>
      </c>
    </row>
    <row r="234" spans="1:9" ht="12.75" outlineLevel="1">
      <c r="A234" s="184"/>
      <c r="B234" s="70" t="s">
        <v>439</v>
      </c>
      <c r="C234" s="41" t="s">
        <v>292</v>
      </c>
      <c r="D234" s="35"/>
      <c r="E234" s="35"/>
      <c r="F234" s="36">
        <v>0.01</v>
      </c>
      <c r="G234" s="35">
        <f t="shared" si="16"/>
        <v>0</v>
      </c>
      <c r="H234" s="36">
        <v>0.01</v>
      </c>
      <c r="I234" s="35">
        <f t="shared" si="17"/>
        <v>0</v>
      </c>
    </row>
    <row r="235" spans="1:9" ht="12.75" outlineLevel="1">
      <c r="A235" s="184"/>
      <c r="B235" s="57" t="s">
        <v>287</v>
      </c>
      <c r="C235" s="41" t="s">
        <v>293</v>
      </c>
      <c r="D235" s="35"/>
      <c r="E235" s="35"/>
      <c r="F235" s="36">
        <v>0.01</v>
      </c>
      <c r="G235" s="35">
        <f t="shared" si="16"/>
        <v>0</v>
      </c>
      <c r="H235" s="36">
        <v>0.01</v>
      </c>
      <c r="I235" s="35">
        <f t="shared" si="17"/>
        <v>0</v>
      </c>
    </row>
    <row r="236" spans="1:9" ht="12.75" outlineLevel="1">
      <c r="A236" s="184"/>
      <c r="B236" s="57" t="s">
        <v>288</v>
      </c>
      <c r="C236" s="41" t="s">
        <v>294</v>
      </c>
      <c r="D236" s="35"/>
      <c r="E236" s="35"/>
      <c r="F236" s="36">
        <v>0.01</v>
      </c>
      <c r="G236" s="35">
        <f t="shared" si="16"/>
        <v>0</v>
      </c>
      <c r="H236" s="36">
        <v>0.01</v>
      </c>
      <c r="I236" s="35">
        <f t="shared" si="17"/>
        <v>0</v>
      </c>
    </row>
    <row r="237" spans="1:9" ht="12.75" outlineLevel="1">
      <c r="A237" s="184"/>
      <c r="B237" s="57" t="s">
        <v>289</v>
      </c>
      <c r="C237" s="41" t="s">
        <v>295</v>
      </c>
      <c r="D237" s="35"/>
      <c r="E237" s="35"/>
      <c r="F237" s="36">
        <v>0.01</v>
      </c>
      <c r="G237" s="35">
        <f t="shared" si="16"/>
        <v>0</v>
      </c>
      <c r="H237" s="36">
        <v>0.01</v>
      </c>
      <c r="I237" s="35">
        <f t="shared" si="17"/>
        <v>0</v>
      </c>
    </row>
    <row r="238" spans="1:9" ht="12.75" outlineLevel="1">
      <c r="A238" s="184"/>
      <c r="B238" s="57"/>
      <c r="C238" s="41"/>
      <c r="D238" s="35"/>
      <c r="E238" s="35"/>
      <c r="F238" s="36">
        <v>0.01</v>
      </c>
      <c r="G238" s="35">
        <f t="shared" si="16"/>
        <v>0</v>
      </c>
      <c r="H238" s="36">
        <v>0.01</v>
      </c>
      <c r="I238" s="35">
        <f t="shared" si="17"/>
        <v>0</v>
      </c>
    </row>
    <row r="239" spans="1:9" ht="12.75" outlineLevel="1">
      <c r="A239" s="184"/>
      <c r="B239" s="57"/>
      <c r="C239" s="41"/>
      <c r="D239" s="35"/>
      <c r="E239" s="35"/>
      <c r="F239" s="36">
        <v>0.01</v>
      </c>
      <c r="G239" s="35">
        <f t="shared" si="16"/>
        <v>0</v>
      </c>
      <c r="H239" s="36">
        <v>0.01</v>
      </c>
      <c r="I239" s="35">
        <f t="shared" si="17"/>
        <v>0</v>
      </c>
    </row>
    <row r="240" spans="1:9" ht="12.75" outlineLevel="1">
      <c r="A240" s="184"/>
      <c r="B240" s="57"/>
      <c r="C240" s="41"/>
      <c r="D240" s="35"/>
      <c r="E240" s="35"/>
      <c r="F240" s="36">
        <v>0.01</v>
      </c>
      <c r="G240" s="35">
        <f t="shared" si="16"/>
        <v>0</v>
      </c>
      <c r="H240" s="36">
        <v>0.01</v>
      </c>
      <c r="I240" s="35">
        <f t="shared" si="17"/>
        <v>0</v>
      </c>
    </row>
    <row r="241" spans="1:9" ht="12.75" outlineLevel="1">
      <c r="A241" s="184"/>
      <c r="B241" s="57"/>
      <c r="C241" s="41"/>
      <c r="D241" s="35"/>
      <c r="E241" s="35"/>
      <c r="F241" s="36">
        <v>0.01</v>
      </c>
      <c r="G241" s="35">
        <f t="shared" si="16"/>
        <v>0</v>
      </c>
      <c r="H241" s="36">
        <v>0.01</v>
      </c>
      <c r="I241" s="35">
        <f t="shared" si="17"/>
        <v>0</v>
      </c>
    </row>
    <row r="242" spans="1:9" ht="12.75" outlineLevel="1">
      <c r="A242" s="184"/>
      <c r="B242" s="57"/>
      <c r="C242" s="41"/>
      <c r="D242" s="35"/>
      <c r="E242" s="35"/>
      <c r="F242" s="36">
        <v>0.01</v>
      </c>
      <c r="G242" s="35">
        <f t="shared" si="16"/>
        <v>0</v>
      </c>
      <c r="H242" s="36">
        <v>0.01</v>
      </c>
      <c r="I242" s="35">
        <f t="shared" si="17"/>
        <v>0</v>
      </c>
    </row>
    <row r="243" spans="1:9" ht="12.75" outlineLevel="1">
      <c r="A243" s="184"/>
      <c r="B243" s="57"/>
      <c r="C243" s="41"/>
      <c r="D243" s="35"/>
      <c r="E243" s="35"/>
      <c r="F243" s="36">
        <v>0.01</v>
      </c>
      <c r="G243" s="35">
        <f t="shared" si="16"/>
        <v>0</v>
      </c>
      <c r="H243" s="36">
        <v>0.01</v>
      </c>
      <c r="I243" s="35">
        <f t="shared" si="17"/>
        <v>0</v>
      </c>
    </row>
    <row r="244" spans="1:9" ht="12.75" outlineLevel="1">
      <c r="A244" s="184"/>
      <c r="B244" s="57"/>
      <c r="C244" s="41"/>
      <c r="D244" s="35"/>
      <c r="E244" s="35"/>
      <c r="F244" s="36">
        <v>0.01</v>
      </c>
      <c r="G244" s="35">
        <f t="shared" si="16"/>
        <v>0</v>
      </c>
      <c r="H244" s="36">
        <v>0.01</v>
      </c>
      <c r="I244" s="35">
        <f t="shared" si="17"/>
        <v>0</v>
      </c>
    </row>
    <row r="245" spans="1:9" ht="12.75" outlineLevel="1">
      <c r="A245" s="184"/>
      <c r="B245" s="57"/>
      <c r="C245" s="41"/>
      <c r="D245" s="35"/>
      <c r="E245" s="35"/>
      <c r="F245" s="36">
        <v>0.01</v>
      </c>
      <c r="G245" s="35">
        <f t="shared" si="16"/>
        <v>0</v>
      </c>
      <c r="H245" s="36">
        <v>0.01</v>
      </c>
      <c r="I245" s="35">
        <f t="shared" si="17"/>
        <v>0</v>
      </c>
    </row>
    <row r="246" spans="1:9" ht="12.75" outlineLevel="1">
      <c r="A246" s="184"/>
      <c r="B246" s="57"/>
      <c r="C246" s="41"/>
      <c r="D246" s="35"/>
      <c r="E246" s="35"/>
      <c r="F246" s="36">
        <v>0.01</v>
      </c>
      <c r="G246" s="35">
        <f t="shared" si="16"/>
        <v>0</v>
      </c>
      <c r="H246" s="36">
        <v>0.01</v>
      </c>
      <c r="I246" s="35">
        <f t="shared" si="17"/>
        <v>0</v>
      </c>
    </row>
    <row r="247" spans="1:9" ht="12.75" outlineLevel="1">
      <c r="A247" s="184"/>
      <c r="B247" s="57"/>
      <c r="C247" s="41"/>
      <c r="D247" s="35"/>
      <c r="E247" s="35"/>
      <c r="F247" s="36">
        <v>0.01</v>
      </c>
      <c r="G247" s="35">
        <f t="shared" si="16"/>
        <v>0</v>
      </c>
      <c r="H247" s="36">
        <v>0.01</v>
      </c>
      <c r="I247" s="35">
        <f t="shared" si="17"/>
        <v>0</v>
      </c>
    </row>
    <row r="248" spans="1:9" ht="12.75" outlineLevel="1">
      <c r="A248" s="184"/>
      <c r="B248" s="57"/>
      <c r="C248" s="41"/>
      <c r="D248" s="35"/>
      <c r="E248" s="35"/>
      <c r="F248" s="36">
        <v>0.01</v>
      </c>
      <c r="G248" s="35">
        <f t="shared" si="16"/>
        <v>0</v>
      </c>
      <c r="H248" s="36">
        <v>0.01</v>
      </c>
      <c r="I248" s="35">
        <f t="shared" si="17"/>
        <v>0</v>
      </c>
    </row>
    <row r="249" spans="1:9" ht="12.75" outlineLevel="1">
      <c r="A249" s="184"/>
      <c r="B249" s="57"/>
      <c r="C249" s="41"/>
      <c r="D249" s="35"/>
      <c r="E249" s="35"/>
      <c r="F249" s="36">
        <v>0.01</v>
      </c>
      <c r="G249" s="35">
        <f t="shared" si="16"/>
        <v>0</v>
      </c>
      <c r="H249" s="36">
        <v>0.01</v>
      </c>
      <c r="I249" s="35">
        <f t="shared" si="17"/>
        <v>0</v>
      </c>
    </row>
    <row r="250" spans="1:9" ht="12.75" outlineLevel="1">
      <c r="A250" s="184"/>
      <c r="B250" s="57"/>
      <c r="C250" s="41"/>
      <c r="D250" s="35"/>
      <c r="E250" s="35"/>
      <c r="F250" s="36">
        <v>0.01</v>
      </c>
      <c r="G250" s="35">
        <f t="shared" si="16"/>
        <v>0</v>
      </c>
      <c r="H250" s="36">
        <v>0.01</v>
      </c>
      <c r="I250" s="35">
        <f t="shared" si="17"/>
        <v>0</v>
      </c>
    </row>
    <row r="251" spans="1:9" ht="12.75" outlineLevel="1">
      <c r="A251" s="184"/>
      <c r="B251" s="57"/>
      <c r="C251" s="41"/>
      <c r="D251" s="35"/>
      <c r="E251" s="35"/>
      <c r="F251" s="36">
        <v>0.01</v>
      </c>
      <c r="G251" s="35">
        <f t="shared" si="16"/>
        <v>0</v>
      </c>
      <c r="H251" s="36">
        <v>0.01</v>
      </c>
      <c r="I251" s="35">
        <f t="shared" si="17"/>
        <v>0</v>
      </c>
    </row>
    <row r="252" spans="1:9" ht="13.5" outlineLevel="1" thickBot="1">
      <c r="A252" s="184"/>
      <c r="B252" s="57"/>
      <c r="C252" s="41"/>
      <c r="D252" s="35"/>
      <c r="E252" s="35"/>
      <c r="F252" s="36">
        <v>0.01</v>
      </c>
      <c r="G252" s="35">
        <f t="shared" si="16"/>
        <v>0</v>
      </c>
      <c r="H252" s="36">
        <v>0.01</v>
      </c>
      <c r="I252" s="35">
        <f t="shared" si="17"/>
        <v>0</v>
      </c>
    </row>
    <row r="253" spans="1:9" s="2" customFormat="1" ht="16.5" thickBot="1">
      <c r="A253" s="184"/>
      <c r="B253" s="172" t="s">
        <v>34</v>
      </c>
      <c r="C253" s="173"/>
      <c r="D253" s="111">
        <f>SUM(D231:D252)</f>
        <v>256276</v>
      </c>
      <c r="E253" s="111">
        <f>SUM(E231:E252)</f>
        <v>251854</v>
      </c>
      <c r="F253" s="25"/>
      <c r="G253" s="111">
        <f>SUM(G231:G252)</f>
        <v>254372.54</v>
      </c>
      <c r="H253" s="25"/>
      <c r="I253" s="111">
        <f>SUM(I231:I252)</f>
        <v>256916.2654</v>
      </c>
    </row>
    <row r="254" spans="1:9" ht="12.75">
      <c r="A254" s="184"/>
      <c r="B254" s="45"/>
      <c r="D254" s="26"/>
      <c r="E254" s="26"/>
      <c r="G254" s="26"/>
      <c r="I254" s="26"/>
    </row>
    <row r="255" spans="1:9" ht="12.75" outlineLevel="1">
      <c r="A255" s="184"/>
      <c r="B255" s="174" t="s">
        <v>35</v>
      </c>
      <c r="C255" s="174"/>
      <c r="D255" s="26"/>
      <c r="E255" s="26"/>
      <c r="G255" s="26"/>
      <c r="I255" s="26"/>
    </row>
    <row r="256" spans="1:9" ht="12.75" outlineLevel="1">
      <c r="A256" s="184"/>
      <c r="B256" s="57" t="s">
        <v>129</v>
      </c>
      <c r="C256" s="41" t="s">
        <v>128</v>
      </c>
      <c r="D256" s="79"/>
      <c r="E256" s="35"/>
      <c r="F256" s="36">
        <v>0.01</v>
      </c>
      <c r="G256" s="35">
        <f aca="true" t="shared" si="18" ref="G256:G266">IF($E$572,E256,D256)*(1+F256)</f>
        <v>0</v>
      </c>
      <c r="H256" s="36">
        <v>0.01</v>
      </c>
      <c r="I256" s="35">
        <f aca="true" t="shared" si="19" ref="I256:I266">G256*(1+H256)</f>
        <v>0</v>
      </c>
    </row>
    <row r="257" spans="1:9" ht="12.75" outlineLevel="1">
      <c r="A257" s="184"/>
      <c r="B257" s="57" t="s">
        <v>296</v>
      </c>
      <c r="C257" s="41" t="s">
        <v>301</v>
      </c>
      <c r="D257" s="35"/>
      <c r="E257" s="35"/>
      <c r="F257" s="36">
        <v>0.01</v>
      </c>
      <c r="G257" s="35">
        <f t="shared" si="18"/>
        <v>0</v>
      </c>
      <c r="H257" s="36">
        <v>0.01</v>
      </c>
      <c r="I257" s="35">
        <f t="shared" si="19"/>
        <v>0</v>
      </c>
    </row>
    <row r="258" spans="1:9" ht="12.75" outlineLevel="1">
      <c r="A258" s="184"/>
      <c r="B258" s="57" t="s">
        <v>297</v>
      </c>
      <c r="C258" s="41" t="s">
        <v>302</v>
      </c>
      <c r="D258" s="35"/>
      <c r="E258" s="35"/>
      <c r="F258" s="36">
        <v>0.01</v>
      </c>
      <c r="G258" s="35">
        <f t="shared" si="18"/>
        <v>0</v>
      </c>
      <c r="H258" s="36">
        <v>0.01</v>
      </c>
      <c r="I258" s="35">
        <f t="shared" si="19"/>
        <v>0</v>
      </c>
    </row>
    <row r="259" spans="1:9" ht="12.75" outlineLevel="1">
      <c r="A259" s="184"/>
      <c r="B259" s="70" t="s">
        <v>440</v>
      </c>
      <c r="C259" s="41" t="s">
        <v>303</v>
      </c>
      <c r="D259" s="35"/>
      <c r="E259" s="35"/>
      <c r="F259" s="36">
        <v>0.01</v>
      </c>
      <c r="G259" s="35">
        <f t="shared" si="18"/>
        <v>0</v>
      </c>
      <c r="H259" s="36">
        <v>0.01</v>
      </c>
      <c r="I259" s="35">
        <f t="shared" si="19"/>
        <v>0</v>
      </c>
    </row>
    <row r="260" spans="1:9" ht="12.75" outlineLevel="1">
      <c r="A260" s="184"/>
      <c r="B260" s="57" t="s">
        <v>298</v>
      </c>
      <c r="C260" s="41" t="s">
        <v>304</v>
      </c>
      <c r="D260" s="35"/>
      <c r="E260" s="35"/>
      <c r="F260" s="36">
        <v>0.01</v>
      </c>
      <c r="G260" s="35">
        <f t="shared" si="18"/>
        <v>0</v>
      </c>
      <c r="H260" s="36">
        <v>0.01</v>
      </c>
      <c r="I260" s="35">
        <f t="shared" si="19"/>
        <v>0</v>
      </c>
    </row>
    <row r="261" spans="1:9" ht="12.75" outlineLevel="1">
      <c r="A261" s="184"/>
      <c r="B261" s="57" t="s">
        <v>299</v>
      </c>
      <c r="C261" s="41" t="s">
        <v>305</v>
      </c>
      <c r="D261" s="35"/>
      <c r="E261" s="35"/>
      <c r="F261" s="36">
        <v>0.01</v>
      </c>
      <c r="G261" s="35">
        <f t="shared" si="18"/>
        <v>0</v>
      </c>
      <c r="H261" s="36">
        <v>0.01</v>
      </c>
      <c r="I261" s="35">
        <f t="shared" si="19"/>
        <v>0</v>
      </c>
    </row>
    <row r="262" spans="1:9" ht="12.75" outlineLevel="1">
      <c r="A262" s="184"/>
      <c r="B262" s="57" t="s">
        <v>300</v>
      </c>
      <c r="C262" s="41" t="s">
        <v>306</v>
      </c>
      <c r="D262" s="35"/>
      <c r="E262" s="35"/>
      <c r="F262" s="36">
        <v>0.01</v>
      </c>
      <c r="G262" s="35">
        <f t="shared" si="18"/>
        <v>0</v>
      </c>
      <c r="H262" s="36">
        <v>0.01</v>
      </c>
      <c r="I262" s="35">
        <f t="shared" si="19"/>
        <v>0</v>
      </c>
    </row>
    <row r="263" spans="1:9" ht="12.75" outlineLevel="1">
      <c r="A263" s="184"/>
      <c r="B263" s="57"/>
      <c r="C263" s="41"/>
      <c r="D263" s="35"/>
      <c r="E263" s="35"/>
      <c r="F263" s="36">
        <v>0.01</v>
      </c>
      <c r="G263" s="35">
        <f t="shared" si="18"/>
        <v>0</v>
      </c>
      <c r="H263" s="36">
        <v>0.01</v>
      </c>
      <c r="I263" s="35">
        <f t="shared" si="19"/>
        <v>0</v>
      </c>
    </row>
    <row r="264" spans="1:9" ht="12.75" outlineLevel="1">
      <c r="A264" s="184"/>
      <c r="B264" s="57"/>
      <c r="C264" s="41"/>
      <c r="D264" s="35"/>
      <c r="E264" s="35"/>
      <c r="F264" s="36">
        <v>0.01</v>
      </c>
      <c r="G264" s="35">
        <f t="shared" si="18"/>
        <v>0</v>
      </c>
      <c r="H264" s="36">
        <v>0.01</v>
      </c>
      <c r="I264" s="35">
        <f t="shared" si="19"/>
        <v>0</v>
      </c>
    </row>
    <row r="265" spans="1:9" ht="12.75" outlineLevel="1">
      <c r="A265" s="184"/>
      <c r="B265" s="57"/>
      <c r="C265" s="41"/>
      <c r="D265" s="35"/>
      <c r="E265" s="35"/>
      <c r="F265" s="36">
        <v>0.01</v>
      </c>
      <c r="G265" s="35">
        <f t="shared" si="18"/>
        <v>0</v>
      </c>
      <c r="H265" s="36">
        <v>0.01</v>
      </c>
      <c r="I265" s="35">
        <f t="shared" si="19"/>
        <v>0</v>
      </c>
    </row>
    <row r="266" spans="1:9" ht="13.5" outlineLevel="1" thickBot="1">
      <c r="A266" s="184"/>
      <c r="B266" s="57"/>
      <c r="C266" s="41"/>
      <c r="D266" s="35"/>
      <c r="E266" s="35"/>
      <c r="F266" s="36">
        <v>0.01</v>
      </c>
      <c r="G266" s="35">
        <f t="shared" si="18"/>
        <v>0</v>
      </c>
      <c r="H266" s="36">
        <v>0.01</v>
      </c>
      <c r="I266" s="35">
        <f t="shared" si="19"/>
        <v>0</v>
      </c>
    </row>
    <row r="267" spans="1:9" s="2" customFormat="1" ht="16.5" thickBot="1">
      <c r="A267" s="184"/>
      <c r="B267" s="172" t="s">
        <v>36</v>
      </c>
      <c r="C267" s="173"/>
      <c r="D267" s="111">
        <f>SUM(D256:D266)</f>
        <v>0</v>
      </c>
      <c r="E267" s="111">
        <f>SUM(E256:E266)</f>
        <v>0</v>
      </c>
      <c r="F267" s="25"/>
      <c r="G267" s="111">
        <f>SUM(G256:G266)</f>
        <v>0</v>
      </c>
      <c r="H267" s="25"/>
      <c r="I267" s="111">
        <f>SUM(I256:I266)</f>
        <v>0</v>
      </c>
    </row>
    <row r="268" spans="1:9" ht="12.75">
      <c r="A268" s="184"/>
      <c r="B268" s="45"/>
      <c r="D268" s="26"/>
      <c r="E268" s="26"/>
      <c r="G268" s="26"/>
      <c r="I268" s="26"/>
    </row>
    <row r="269" spans="1:9" ht="12.75" outlineLevel="1">
      <c r="A269" s="184"/>
      <c r="B269" s="174" t="s">
        <v>37</v>
      </c>
      <c r="C269" s="174"/>
      <c r="D269" s="26"/>
      <c r="E269" s="26"/>
      <c r="G269" s="26"/>
      <c r="I269" s="26"/>
    </row>
    <row r="270" spans="1:9" ht="12.75" outlineLevel="1">
      <c r="A270" s="184"/>
      <c r="B270" s="57" t="s">
        <v>307</v>
      </c>
      <c r="C270" s="41" t="s">
        <v>131</v>
      </c>
      <c r="D270" s="79">
        <v>85771</v>
      </c>
      <c r="E270" s="35">
        <v>88112</v>
      </c>
      <c r="F270" s="36">
        <v>0.01</v>
      </c>
      <c r="G270" s="35">
        <f aca="true" t="shared" si="20" ref="G270:G276">IF($E$572,E270,D270)*(1+F270)</f>
        <v>88993.12</v>
      </c>
      <c r="H270" s="36">
        <v>0.01</v>
      </c>
      <c r="I270" s="35">
        <f aca="true" t="shared" si="21" ref="I270:I276">G270*(1+H270)</f>
        <v>89883.0512</v>
      </c>
    </row>
    <row r="271" spans="1:9" ht="12.75" outlineLevel="1">
      <c r="A271" s="184"/>
      <c r="B271" s="57" t="s">
        <v>308</v>
      </c>
      <c r="C271" s="41" t="s">
        <v>313</v>
      </c>
      <c r="D271" s="35"/>
      <c r="E271" s="35"/>
      <c r="F271" s="36">
        <v>0.01</v>
      </c>
      <c r="G271" s="35">
        <f t="shared" si="20"/>
        <v>0</v>
      </c>
      <c r="H271" s="36">
        <v>0.01</v>
      </c>
      <c r="I271" s="35">
        <f t="shared" si="21"/>
        <v>0</v>
      </c>
    </row>
    <row r="272" spans="1:9" ht="12.75" outlineLevel="1">
      <c r="A272" s="184"/>
      <c r="B272" s="57" t="s">
        <v>309</v>
      </c>
      <c r="C272" s="41" t="s">
        <v>314</v>
      </c>
      <c r="D272" s="35"/>
      <c r="E272" s="35"/>
      <c r="F272" s="36">
        <v>0.01</v>
      </c>
      <c r="G272" s="35">
        <f t="shared" si="20"/>
        <v>0</v>
      </c>
      <c r="H272" s="36">
        <v>0.01</v>
      </c>
      <c r="I272" s="35">
        <f t="shared" si="21"/>
        <v>0</v>
      </c>
    </row>
    <row r="273" spans="1:9" ht="12.75" outlineLevel="1">
      <c r="A273" s="184"/>
      <c r="B273" s="70" t="s">
        <v>441</v>
      </c>
      <c r="C273" s="41" t="s">
        <v>315</v>
      </c>
      <c r="D273" s="35"/>
      <c r="E273" s="35"/>
      <c r="F273" s="36">
        <v>0.01</v>
      </c>
      <c r="G273" s="35">
        <f t="shared" si="20"/>
        <v>0</v>
      </c>
      <c r="H273" s="36">
        <v>0.01</v>
      </c>
      <c r="I273" s="35">
        <f>G273*(1+H273)</f>
        <v>0</v>
      </c>
    </row>
    <row r="274" spans="1:9" ht="12.75" outlineLevel="1">
      <c r="A274" s="184"/>
      <c r="B274" s="57" t="s">
        <v>310</v>
      </c>
      <c r="C274" s="41" t="s">
        <v>316</v>
      </c>
      <c r="D274" s="35"/>
      <c r="E274" s="35"/>
      <c r="F274" s="36">
        <v>0.01</v>
      </c>
      <c r="G274" s="35">
        <f t="shared" si="20"/>
        <v>0</v>
      </c>
      <c r="H274" s="36">
        <v>0.01</v>
      </c>
      <c r="I274" s="35">
        <f t="shared" si="21"/>
        <v>0</v>
      </c>
    </row>
    <row r="275" spans="1:9" ht="12.75" outlineLevel="1">
      <c r="A275" s="184"/>
      <c r="B275" s="57" t="s">
        <v>311</v>
      </c>
      <c r="C275" s="41" t="s">
        <v>317</v>
      </c>
      <c r="D275" s="35"/>
      <c r="E275" s="35"/>
      <c r="F275" s="36">
        <v>0.01</v>
      </c>
      <c r="G275" s="35">
        <f t="shared" si="20"/>
        <v>0</v>
      </c>
      <c r="H275" s="36">
        <v>0.01</v>
      </c>
      <c r="I275" s="35">
        <f t="shared" si="21"/>
        <v>0</v>
      </c>
    </row>
    <row r="276" spans="1:9" ht="13.5" outlineLevel="1" thickBot="1">
      <c r="A276" s="184"/>
      <c r="B276" s="57" t="s">
        <v>312</v>
      </c>
      <c r="C276" s="41" t="s">
        <v>318</v>
      </c>
      <c r="D276" s="35"/>
      <c r="E276" s="35"/>
      <c r="F276" s="36">
        <v>0.01</v>
      </c>
      <c r="G276" s="35">
        <f t="shared" si="20"/>
        <v>0</v>
      </c>
      <c r="H276" s="36">
        <v>0.01</v>
      </c>
      <c r="I276" s="35">
        <f t="shared" si="21"/>
        <v>0</v>
      </c>
    </row>
    <row r="277" spans="1:9" s="2" customFormat="1" ht="16.5" thickBot="1">
      <c r="A277" s="184"/>
      <c r="B277" s="172" t="s">
        <v>38</v>
      </c>
      <c r="C277" s="173"/>
      <c r="D277" s="111">
        <f>SUM(D270:D276)</f>
        <v>85771</v>
      </c>
      <c r="E277" s="111">
        <f>SUM(E270:E276)</f>
        <v>88112</v>
      </c>
      <c r="F277" s="25"/>
      <c r="G277" s="111">
        <f>SUM(G270:G276)</f>
        <v>88993.12</v>
      </c>
      <c r="H277" s="25"/>
      <c r="I277" s="111">
        <f>SUM(I270:I276)</f>
        <v>89883.0512</v>
      </c>
    </row>
    <row r="278" spans="1:9" ht="12.75">
      <c r="A278" s="184"/>
      <c r="B278" s="45"/>
      <c r="D278" s="26"/>
      <c r="E278" s="26"/>
      <c r="G278" s="26"/>
      <c r="I278" s="26"/>
    </row>
    <row r="279" spans="1:9" ht="12.75" outlineLevel="1">
      <c r="A279" s="184"/>
      <c r="B279" s="174" t="s">
        <v>39</v>
      </c>
      <c r="C279" s="174"/>
      <c r="D279" s="26"/>
      <c r="E279" s="26"/>
      <c r="G279" s="26"/>
      <c r="I279" s="26"/>
    </row>
    <row r="280" spans="1:9" ht="12.75" outlineLevel="1">
      <c r="A280" s="184"/>
      <c r="B280" s="57" t="s">
        <v>319</v>
      </c>
      <c r="C280" s="69" t="s">
        <v>325</v>
      </c>
      <c r="D280" s="79"/>
      <c r="E280" s="35"/>
      <c r="F280" s="36">
        <v>0.01</v>
      </c>
      <c r="G280" s="35">
        <f aca="true" t="shared" si="22" ref="G280:G286">IF($E$572,E280,D280)*(1+F280)</f>
        <v>0</v>
      </c>
      <c r="H280" s="36">
        <v>0.01</v>
      </c>
      <c r="I280" s="35">
        <f aca="true" t="shared" si="23" ref="I280:I286">G280*(1+H280)</f>
        <v>0</v>
      </c>
    </row>
    <row r="281" spans="1:9" ht="12.75" outlineLevel="1">
      <c r="A281" s="184"/>
      <c r="B281" s="57" t="s">
        <v>320</v>
      </c>
      <c r="C281" s="41" t="s">
        <v>326</v>
      </c>
      <c r="D281" s="35"/>
      <c r="E281" s="35"/>
      <c r="F281" s="36">
        <v>0.01</v>
      </c>
      <c r="G281" s="35">
        <f t="shared" si="22"/>
        <v>0</v>
      </c>
      <c r="H281" s="36">
        <v>0.01</v>
      </c>
      <c r="I281" s="35">
        <f t="shared" si="23"/>
        <v>0</v>
      </c>
    </row>
    <row r="282" spans="1:9" ht="12.75" outlineLevel="1">
      <c r="A282" s="184"/>
      <c r="B282" s="57" t="s">
        <v>321</v>
      </c>
      <c r="C282" s="41" t="s">
        <v>327</v>
      </c>
      <c r="D282" s="35"/>
      <c r="E282" s="35"/>
      <c r="F282" s="36">
        <v>0.01</v>
      </c>
      <c r="G282" s="35">
        <f t="shared" si="22"/>
        <v>0</v>
      </c>
      <c r="H282" s="36">
        <v>0.01</v>
      </c>
      <c r="I282" s="35">
        <f>G282*(1+H282)</f>
        <v>0</v>
      </c>
    </row>
    <row r="283" spans="1:9" ht="12.75" outlineLevel="1">
      <c r="A283" s="184"/>
      <c r="B283" s="70" t="s">
        <v>442</v>
      </c>
      <c r="C283" s="69" t="s">
        <v>328</v>
      </c>
      <c r="D283" s="35"/>
      <c r="E283" s="35"/>
      <c r="F283" s="36">
        <v>0.01</v>
      </c>
      <c r="G283" s="35">
        <f t="shared" si="22"/>
        <v>0</v>
      </c>
      <c r="H283" s="36">
        <v>0.01</v>
      </c>
      <c r="I283" s="35">
        <f t="shared" si="23"/>
        <v>0</v>
      </c>
    </row>
    <row r="284" spans="1:9" ht="12.75" outlineLevel="1">
      <c r="A284" s="184"/>
      <c r="B284" s="57" t="s">
        <v>322</v>
      </c>
      <c r="C284" s="41" t="s">
        <v>329</v>
      </c>
      <c r="D284" s="35"/>
      <c r="E284" s="35"/>
      <c r="F284" s="36">
        <v>0.01</v>
      </c>
      <c r="G284" s="35">
        <f t="shared" si="22"/>
        <v>0</v>
      </c>
      <c r="H284" s="36">
        <v>0.01</v>
      </c>
      <c r="I284" s="35">
        <f t="shared" si="23"/>
        <v>0</v>
      </c>
    </row>
    <row r="285" spans="1:9" ht="12.75" outlineLevel="1">
      <c r="A285" s="184"/>
      <c r="B285" s="57" t="s">
        <v>323</v>
      </c>
      <c r="C285" s="41" t="s">
        <v>330</v>
      </c>
      <c r="D285" s="35"/>
      <c r="E285" s="35"/>
      <c r="F285" s="36">
        <v>0.01</v>
      </c>
      <c r="G285" s="35">
        <f t="shared" si="22"/>
        <v>0</v>
      </c>
      <c r="H285" s="36">
        <v>0.01</v>
      </c>
      <c r="I285" s="35">
        <f t="shared" si="23"/>
        <v>0</v>
      </c>
    </row>
    <row r="286" spans="1:9" ht="13.5" outlineLevel="1" thickBot="1">
      <c r="A286" s="184"/>
      <c r="B286" s="57" t="s">
        <v>324</v>
      </c>
      <c r="C286" s="41" t="s">
        <v>331</v>
      </c>
      <c r="D286" s="35"/>
      <c r="E286" s="35"/>
      <c r="F286" s="36">
        <v>0.01</v>
      </c>
      <c r="G286" s="35">
        <f t="shared" si="22"/>
        <v>0</v>
      </c>
      <c r="H286" s="36">
        <v>0.01</v>
      </c>
      <c r="I286" s="35">
        <f t="shared" si="23"/>
        <v>0</v>
      </c>
    </row>
    <row r="287" spans="1:9" s="2" customFormat="1" ht="16.5" thickBot="1">
      <c r="A287" s="184"/>
      <c r="B287" s="172" t="s">
        <v>40</v>
      </c>
      <c r="C287" s="173"/>
      <c r="D287" s="111">
        <f>SUM(D280:D286)</f>
        <v>0</v>
      </c>
      <c r="E287" s="111">
        <f>SUM(E280:E286)</f>
        <v>0</v>
      </c>
      <c r="F287" s="25"/>
      <c r="G287" s="111">
        <f>SUM(G280:G286)</f>
        <v>0</v>
      </c>
      <c r="H287" s="25"/>
      <c r="I287" s="111">
        <f>SUM(I280:I286)</f>
        <v>0</v>
      </c>
    </row>
    <row r="288" spans="1:9" ht="12.75">
      <c r="A288" s="184"/>
      <c r="B288" s="45"/>
      <c r="D288" s="26"/>
      <c r="E288" s="26"/>
      <c r="G288" s="26"/>
      <c r="I288" s="26"/>
    </row>
    <row r="289" spans="1:9" ht="12.75" outlineLevel="1">
      <c r="A289" s="184"/>
      <c r="B289" s="174" t="s">
        <v>41</v>
      </c>
      <c r="C289" s="174"/>
      <c r="D289" s="26"/>
      <c r="E289" s="26"/>
      <c r="G289" s="26"/>
      <c r="I289" s="26"/>
    </row>
    <row r="290" spans="1:9" ht="12.75" outlineLevel="1">
      <c r="A290" s="184"/>
      <c r="B290" s="57" t="s">
        <v>332</v>
      </c>
      <c r="C290" s="41" t="s">
        <v>132</v>
      </c>
      <c r="D290" s="79">
        <v>34926</v>
      </c>
      <c r="E290" s="35">
        <v>29760</v>
      </c>
      <c r="F290" s="36">
        <v>0.01</v>
      </c>
      <c r="G290" s="35">
        <f aca="true" t="shared" si="24" ref="G290:G296">IF($E$572,E290,D290)*(1+F290)</f>
        <v>30057.6</v>
      </c>
      <c r="H290" s="36">
        <v>0.01</v>
      </c>
      <c r="I290" s="35">
        <f aca="true" t="shared" si="25" ref="I290:I296">G290*(1+H290)</f>
        <v>30358.176</v>
      </c>
    </row>
    <row r="291" spans="1:9" ht="12.75" outlineLevel="1">
      <c r="A291" s="184"/>
      <c r="B291" s="57" t="s">
        <v>333</v>
      </c>
      <c r="C291" s="41" t="s">
        <v>338</v>
      </c>
      <c r="D291" s="35"/>
      <c r="E291" s="35"/>
      <c r="F291" s="36">
        <v>0.01</v>
      </c>
      <c r="G291" s="35">
        <f t="shared" si="24"/>
        <v>0</v>
      </c>
      <c r="H291" s="36">
        <v>0.01</v>
      </c>
      <c r="I291" s="35">
        <f t="shared" si="25"/>
        <v>0</v>
      </c>
    </row>
    <row r="292" spans="1:9" ht="12.75" outlineLevel="1">
      <c r="A292" s="184"/>
      <c r="B292" s="57" t="s">
        <v>334</v>
      </c>
      <c r="C292" s="41" t="s">
        <v>339</v>
      </c>
      <c r="D292" s="35"/>
      <c r="E292" s="35"/>
      <c r="F292" s="36">
        <v>0.01</v>
      </c>
      <c r="G292" s="35">
        <f t="shared" si="24"/>
        <v>0</v>
      </c>
      <c r="H292" s="36">
        <v>0.01</v>
      </c>
      <c r="I292" s="35">
        <f t="shared" si="25"/>
        <v>0</v>
      </c>
    </row>
    <row r="293" spans="1:9" ht="12.75" outlineLevel="1">
      <c r="A293" s="184"/>
      <c r="B293" s="70" t="s">
        <v>443</v>
      </c>
      <c r="C293" s="41" t="s">
        <v>340</v>
      </c>
      <c r="D293" s="35"/>
      <c r="E293" s="35"/>
      <c r="F293" s="36">
        <v>0.01</v>
      </c>
      <c r="G293" s="35">
        <f t="shared" si="24"/>
        <v>0</v>
      </c>
      <c r="H293" s="36">
        <v>0.01</v>
      </c>
      <c r="I293" s="35">
        <f t="shared" si="25"/>
        <v>0</v>
      </c>
    </row>
    <row r="294" spans="1:9" ht="12.75" outlineLevel="1">
      <c r="A294" s="184"/>
      <c r="B294" s="57" t="s">
        <v>335</v>
      </c>
      <c r="C294" s="41" t="s">
        <v>341</v>
      </c>
      <c r="D294" s="35"/>
      <c r="E294" s="35"/>
      <c r="F294" s="36">
        <v>0.01</v>
      </c>
      <c r="G294" s="35">
        <f t="shared" si="24"/>
        <v>0</v>
      </c>
      <c r="H294" s="36">
        <v>0.01</v>
      </c>
      <c r="I294" s="35">
        <f t="shared" si="25"/>
        <v>0</v>
      </c>
    </row>
    <row r="295" spans="1:9" ht="12.75" outlineLevel="1">
      <c r="A295" s="184"/>
      <c r="B295" s="57" t="s">
        <v>336</v>
      </c>
      <c r="C295" s="41" t="s">
        <v>342</v>
      </c>
      <c r="D295" s="35"/>
      <c r="E295" s="35"/>
      <c r="F295" s="36">
        <v>0.01</v>
      </c>
      <c r="G295" s="35">
        <f t="shared" si="24"/>
        <v>0</v>
      </c>
      <c r="H295" s="36">
        <v>0.01</v>
      </c>
      <c r="I295" s="35">
        <f t="shared" si="25"/>
        <v>0</v>
      </c>
    </row>
    <row r="296" spans="1:9" ht="13.5" outlineLevel="1" thickBot="1">
      <c r="A296" s="184"/>
      <c r="B296" s="57" t="s">
        <v>337</v>
      </c>
      <c r="C296" s="41" t="s">
        <v>343</v>
      </c>
      <c r="D296" s="35"/>
      <c r="E296" s="35"/>
      <c r="F296" s="36">
        <v>0.01</v>
      </c>
      <c r="G296" s="35">
        <f t="shared" si="24"/>
        <v>0</v>
      </c>
      <c r="H296" s="36">
        <v>0.01</v>
      </c>
      <c r="I296" s="35">
        <f t="shared" si="25"/>
        <v>0</v>
      </c>
    </row>
    <row r="297" spans="1:9" s="2" customFormat="1" ht="16.5" thickBot="1">
      <c r="A297" s="184"/>
      <c r="B297" s="172" t="s">
        <v>42</v>
      </c>
      <c r="C297" s="173"/>
      <c r="D297" s="111">
        <f>SUM(D290:D296)</f>
        <v>34926</v>
      </c>
      <c r="E297" s="111">
        <f>SUM(E290:E296)</f>
        <v>29760</v>
      </c>
      <c r="F297" s="25"/>
      <c r="G297" s="111">
        <f>SUM(G290:G296)</f>
        <v>30057.6</v>
      </c>
      <c r="H297" s="25"/>
      <c r="I297" s="111">
        <f>SUM(I290:I296)</f>
        <v>30358.176</v>
      </c>
    </row>
    <row r="298" spans="1:9" ht="12.75">
      <c r="A298" s="184"/>
      <c r="B298" s="45"/>
      <c r="D298" s="26"/>
      <c r="E298" s="26"/>
      <c r="G298" s="26"/>
      <c r="I298" s="26"/>
    </row>
    <row r="299" spans="1:9" ht="12.75" outlineLevel="1">
      <c r="A299" s="184"/>
      <c r="B299" s="174" t="s">
        <v>43</v>
      </c>
      <c r="C299" s="174"/>
      <c r="D299" s="26"/>
      <c r="E299" s="26"/>
      <c r="G299" s="26"/>
      <c r="I299" s="26"/>
    </row>
    <row r="300" spans="1:9" ht="12.75" outlineLevel="1">
      <c r="A300" s="184"/>
      <c r="B300" s="57" t="s">
        <v>133</v>
      </c>
      <c r="C300" s="41" t="s">
        <v>134</v>
      </c>
      <c r="D300" s="79"/>
      <c r="E300" s="35"/>
      <c r="F300" s="36">
        <v>0.01</v>
      </c>
      <c r="G300" s="35">
        <f aca="true" t="shared" si="26" ref="G300:G310">IF($E$572,E300,D300)*(1+F300)</f>
        <v>0</v>
      </c>
      <c r="H300" s="36">
        <v>0.01</v>
      </c>
      <c r="I300" s="35">
        <f aca="true" t="shared" si="27" ref="I300:I310">G300*(1+H300)</f>
        <v>0</v>
      </c>
    </row>
    <row r="301" spans="1:9" ht="12.75" outlineLevel="1">
      <c r="A301" s="184"/>
      <c r="B301" s="57" t="s">
        <v>135</v>
      </c>
      <c r="C301" s="41" t="s">
        <v>136</v>
      </c>
      <c r="D301" s="35"/>
      <c r="E301" s="35"/>
      <c r="F301" s="36">
        <v>0.01</v>
      </c>
      <c r="G301" s="35">
        <f t="shared" si="26"/>
        <v>0</v>
      </c>
      <c r="H301" s="36">
        <v>0.01</v>
      </c>
      <c r="I301" s="35">
        <f t="shared" si="27"/>
        <v>0</v>
      </c>
    </row>
    <row r="302" spans="1:9" ht="12.75" outlineLevel="1">
      <c r="A302" s="184"/>
      <c r="B302" s="57" t="s">
        <v>137</v>
      </c>
      <c r="C302" s="41" t="s">
        <v>138</v>
      </c>
      <c r="D302" s="35"/>
      <c r="E302" s="35"/>
      <c r="F302" s="36">
        <v>0.01</v>
      </c>
      <c r="G302" s="35">
        <f t="shared" si="26"/>
        <v>0</v>
      </c>
      <c r="H302" s="36">
        <v>0.01</v>
      </c>
      <c r="I302" s="35">
        <f t="shared" si="27"/>
        <v>0</v>
      </c>
    </row>
    <row r="303" spans="1:9" ht="12.75" outlineLevel="1">
      <c r="A303" s="184"/>
      <c r="B303" s="57" t="s">
        <v>344</v>
      </c>
      <c r="C303" s="69" t="s">
        <v>345</v>
      </c>
      <c r="D303" s="79">
        <v>500</v>
      </c>
      <c r="E303" s="35">
        <f>604+810</f>
        <v>1414</v>
      </c>
      <c r="F303" s="36">
        <v>0.01</v>
      </c>
      <c r="G303" s="35">
        <f t="shared" si="26"/>
        <v>1428.14</v>
      </c>
      <c r="H303" s="36">
        <v>0.01</v>
      </c>
      <c r="I303" s="35">
        <f t="shared" si="27"/>
        <v>1442.4214000000002</v>
      </c>
    </row>
    <row r="304" spans="1:9" ht="12.75" outlineLevel="1">
      <c r="A304" s="184"/>
      <c r="B304" s="57" t="s">
        <v>399</v>
      </c>
      <c r="C304" s="41">
        <v>16040</v>
      </c>
      <c r="D304" s="35"/>
      <c r="E304" s="35"/>
      <c r="F304" s="36">
        <v>0.01</v>
      </c>
      <c r="G304" s="35">
        <f t="shared" si="26"/>
        <v>0</v>
      </c>
      <c r="H304" s="36">
        <v>0.01</v>
      </c>
      <c r="I304" s="35">
        <f t="shared" si="27"/>
        <v>0</v>
      </c>
    </row>
    <row r="305" spans="1:9" ht="12.75" outlineLevel="1">
      <c r="A305" s="184"/>
      <c r="B305" s="57" t="s">
        <v>400</v>
      </c>
      <c r="C305" s="41">
        <v>16120</v>
      </c>
      <c r="D305" s="35"/>
      <c r="E305" s="35"/>
      <c r="F305" s="36"/>
      <c r="G305" s="35">
        <f t="shared" si="26"/>
        <v>0</v>
      </c>
      <c r="H305" s="36">
        <v>0.01</v>
      </c>
      <c r="I305" s="35">
        <f t="shared" si="27"/>
        <v>0</v>
      </c>
    </row>
    <row r="306" spans="1:9" ht="12.75" outlineLevel="1">
      <c r="A306" s="184"/>
      <c r="B306" s="57" t="s">
        <v>139</v>
      </c>
      <c r="C306" s="41" t="s">
        <v>140</v>
      </c>
      <c r="D306" s="35"/>
      <c r="E306" s="35">
        <v>1000</v>
      </c>
      <c r="F306" s="36">
        <v>0.01</v>
      </c>
      <c r="G306" s="35">
        <f t="shared" si="26"/>
        <v>1010</v>
      </c>
      <c r="H306" s="36">
        <v>0.01</v>
      </c>
      <c r="I306" s="35">
        <f t="shared" si="27"/>
        <v>1020.1</v>
      </c>
    </row>
    <row r="307" spans="1:9" ht="12.75" outlineLevel="1">
      <c r="A307" s="184"/>
      <c r="B307" s="85" t="s">
        <v>425</v>
      </c>
      <c r="C307" s="112">
        <v>16999</v>
      </c>
      <c r="D307" s="91">
        <v>3601</v>
      </c>
      <c r="E307" s="91">
        <v>3630</v>
      </c>
      <c r="F307" s="36"/>
      <c r="G307" s="35">
        <f t="shared" si="26"/>
        <v>3630</v>
      </c>
      <c r="H307" s="36">
        <v>0.01</v>
      </c>
      <c r="I307" s="35">
        <f t="shared" si="27"/>
        <v>3666.3</v>
      </c>
    </row>
    <row r="308" spans="1:9" ht="12.75" outlineLevel="1">
      <c r="A308" s="184"/>
      <c r="B308" s="57" t="s">
        <v>141</v>
      </c>
      <c r="C308" s="41" t="s">
        <v>142</v>
      </c>
      <c r="D308" s="35"/>
      <c r="E308" s="35"/>
      <c r="F308" s="36">
        <v>0.01</v>
      </c>
      <c r="G308" s="35">
        <f t="shared" si="26"/>
        <v>0</v>
      </c>
      <c r="H308" s="36">
        <v>0.01</v>
      </c>
      <c r="I308" s="35">
        <f t="shared" si="27"/>
        <v>0</v>
      </c>
    </row>
    <row r="309" spans="1:9" ht="12.75" outlineLevel="1">
      <c r="A309" s="184"/>
      <c r="B309" s="57" t="s">
        <v>450</v>
      </c>
      <c r="C309" s="41">
        <v>15030</v>
      </c>
      <c r="D309" s="35">
        <v>2000</v>
      </c>
      <c r="E309" s="35"/>
      <c r="F309" s="36"/>
      <c r="G309" s="35"/>
      <c r="H309" s="36"/>
      <c r="I309" s="35"/>
    </row>
    <row r="310" spans="1:9" ht="13.5" outlineLevel="1" thickBot="1">
      <c r="A310" s="184"/>
      <c r="B310" s="57" t="s">
        <v>143</v>
      </c>
      <c r="C310" s="41" t="s">
        <v>144</v>
      </c>
      <c r="D310" s="35"/>
      <c r="E310" s="35"/>
      <c r="F310" s="36">
        <v>0.01</v>
      </c>
      <c r="G310" s="35">
        <f t="shared" si="26"/>
        <v>0</v>
      </c>
      <c r="H310" s="36">
        <v>0.01</v>
      </c>
      <c r="I310" s="35">
        <f t="shared" si="27"/>
        <v>0</v>
      </c>
    </row>
    <row r="311" spans="1:9" s="2" customFormat="1" ht="16.5" thickBot="1">
      <c r="A311" s="184"/>
      <c r="B311" s="172" t="s">
        <v>44</v>
      </c>
      <c r="C311" s="173"/>
      <c r="D311" s="111">
        <f>SUM(D300:D310)</f>
        <v>6101</v>
      </c>
      <c r="E311" s="111">
        <f>SUM(E300:E310)</f>
        <v>6044</v>
      </c>
      <c r="F311" s="25"/>
      <c r="G311" s="111">
        <f>SUM(G300:G310)</f>
        <v>6068.14</v>
      </c>
      <c r="H311" s="25"/>
      <c r="I311" s="111">
        <f>SUM(I300:I310)</f>
        <v>6128.821400000001</v>
      </c>
    </row>
    <row r="312" spans="1:9" ht="18">
      <c r="A312" s="184"/>
      <c r="B312" s="86" t="s">
        <v>423</v>
      </c>
      <c r="C312" s="87"/>
      <c r="D312" s="88">
        <f>D214+D228+D253+D267+D277+D287+D297+D311</f>
        <v>958511</v>
      </c>
      <c r="E312" s="88">
        <f>E214+E228+E253+E267+E277+E287+E297+E311</f>
        <v>956794</v>
      </c>
      <c r="F312" s="89"/>
      <c r="G312" s="88">
        <f>G214+G228+G253+G267+G277+G287+G297+G311</f>
        <v>966325.64</v>
      </c>
      <c r="H312" s="89"/>
      <c r="I312" s="88">
        <f>I214+I228+I253+I267+I277+I287+I297+I311</f>
        <v>975988.8964000001</v>
      </c>
    </row>
    <row r="313" spans="1:9" ht="12.75" outlineLevel="1">
      <c r="A313" s="184"/>
      <c r="B313" s="174" t="s">
        <v>45</v>
      </c>
      <c r="C313" s="174"/>
      <c r="D313" s="26"/>
      <c r="E313" s="26"/>
      <c r="G313" s="26"/>
      <c r="I313" s="26"/>
    </row>
    <row r="314" spans="1:9" ht="12.75" outlineLevel="1">
      <c r="A314" s="184"/>
      <c r="B314" s="71" t="s">
        <v>505</v>
      </c>
      <c r="C314" s="73" t="s">
        <v>145</v>
      </c>
      <c r="D314" s="79">
        <v>2000</v>
      </c>
      <c r="E314" s="83">
        <f>4156.65+843.35</f>
        <v>5000</v>
      </c>
      <c r="F314" s="36">
        <v>0.01</v>
      </c>
      <c r="G314" s="35">
        <f>IF($E$572,E314,D314)*(1+F314)</f>
        <v>5050</v>
      </c>
      <c r="H314" s="36">
        <v>0.02</v>
      </c>
      <c r="I314" s="35">
        <f>G314*(1+H314)</f>
        <v>5151</v>
      </c>
    </row>
    <row r="315" spans="1:9" ht="12.75" outlineLevel="1">
      <c r="A315" s="184"/>
      <c r="B315" s="57" t="s">
        <v>382</v>
      </c>
      <c r="C315" s="41" t="s">
        <v>145</v>
      </c>
      <c r="D315" s="35"/>
      <c r="E315" s="35"/>
      <c r="F315" s="36">
        <v>0.01</v>
      </c>
      <c r="G315" s="35">
        <f>IF($E$572,E315,D315)*(1+F315)</f>
        <v>0</v>
      </c>
      <c r="H315" s="36">
        <v>0.02</v>
      </c>
      <c r="I315" s="35">
        <f>G315*(1+H315)</f>
        <v>0</v>
      </c>
    </row>
    <row r="316" spans="1:9" ht="12.75" outlineLevel="1">
      <c r="A316" s="184"/>
      <c r="B316" s="71"/>
      <c r="C316" s="69"/>
      <c r="D316" s="79"/>
      <c r="E316" s="35"/>
      <c r="F316" s="36">
        <v>0.01</v>
      </c>
      <c r="G316" s="35">
        <f>IF($E$572,E316,D316)*(1+F316)</f>
        <v>0</v>
      </c>
      <c r="H316" s="36">
        <v>0.02</v>
      </c>
      <c r="I316" s="35">
        <f>G316*(1+H316)</f>
        <v>0</v>
      </c>
    </row>
    <row r="317" spans="1:9" ht="13.5" outlineLevel="1" thickBot="1">
      <c r="A317" s="184"/>
      <c r="B317" s="71"/>
      <c r="C317" s="69"/>
      <c r="D317" s="79"/>
      <c r="E317" s="35"/>
      <c r="F317" s="36">
        <v>0.01</v>
      </c>
      <c r="G317" s="35">
        <f>IF($E$572,E317,D317)*(1+F317)</f>
        <v>0</v>
      </c>
      <c r="H317" s="36">
        <v>0.02</v>
      </c>
      <c r="I317" s="35">
        <f>G317*(1+H317)</f>
        <v>0</v>
      </c>
    </row>
    <row r="318" spans="1:9" s="2" customFormat="1" ht="16.5" thickBot="1">
      <c r="A318" s="184"/>
      <c r="B318" s="172"/>
      <c r="C318" s="173"/>
      <c r="D318" s="111">
        <f>SUM(D314:D317)</f>
        <v>2000</v>
      </c>
      <c r="E318" s="111">
        <f>SUM(E314:E317)</f>
        <v>5000</v>
      </c>
      <c r="F318" s="25"/>
      <c r="G318" s="111">
        <f>SUM(G314:G317)</f>
        <v>5050</v>
      </c>
      <c r="H318" s="25"/>
      <c r="I318" s="111">
        <f>SUM(I314:I317)</f>
        <v>5151</v>
      </c>
    </row>
    <row r="319" spans="1:9" ht="12.75">
      <c r="A319" s="184"/>
      <c r="B319" s="45"/>
      <c r="D319" s="26"/>
      <c r="E319" s="26"/>
      <c r="G319" s="26"/>
      <c r="I319" s="26"/>
    </row>
    <row r="320" spans="1:9" ht="12.75" outlineLevel="1">
      <c r="A320" s="184"/>
      <c r="B320" s="174" t="s">
        <v>46</v>
      </c>
      <c r="C320" s="174"/>
      <c r="D320" s="26"/>
      <c r="E320" s="26"/>
      <c r="G320" s="26"/>
      <c r="I320" s="26"/>
    </row>
    <row r="321" spans="1:9" ht="12.75" outlineLevel="1">
      <c r="A321" s="184"/>
      <c r="B321" s="57" t="s">
        <v>146</v>
      </c>
      <c r="C321" s="41" t="s">
        <v>147</v>
      </c>
      <c r="D321" s="79"/>
      <c r="E321" s="35"/>
      <c r="F321" s="36">
        <v>0.03</v>
      </c>
      <c r="G321" s="35">
        <f>IF($E$572,E321,D321)*(1+F321)</f>
        <v>0</v>
      </c>
      <c r="H321" s="36">
        <v>0.028</v>
      </c>
      <c r="I321" s="35">
        <f>G321*(1+H321)</f>
        <v>0</v>
      </c>
    </row>
    <row r="322" spans="1:9" ht="12.75" outlineLevel="1">
      <c r="A322" s="184"/>
      <c r="B322" s="57" t="s">
        <v>507</v>
      </c>
      <c r="C322" s="41" t="s">
        <v>148</v>
      </c>
      <c r="D322" s="79">
        <v>11373</v>
      </c>
      <c r="E322" s="35">
        <v>11373.99</v>
      </c>
      <c r="F322" s="36">
        <v>0.03</v>
      </c>
      <c r="G322" s="35">
        <f>IF($E$572,E322,D322)*(1+F322)</f>
        <v>11715.2097</v>
      </c>
      <c r="H322" s="36">
        <v>0.028</v>
      </c>
      <c r="I322" s="35">
        <f>G322*(1+H322)</f>
        <v>12043.2355716</v>
      </c>
    </row>
    <row r="323" spans="1:9" ht="12.75" outlineLevel="1">
      <c r="A323" s="184"/>
      <c r="B323" s="57"/>
      <c r="C323" s="41"/>
      <c r="D323" s="35"/>
      <c r="E323" s="35"/>
      <c r="F323" s="36">
        <v>0.03</v>
      </c>
      <c r="G323" s="35">
        <f>IF($E$572,E323,D323)*(1+F323)</f>
        <v>0</v>
      </c>
      <c r="H323" s="36">
        <v>0.028</v>
      </c>
      <c r="I323" s="35">
        <f>G323*(1+H323)</f>
        <v>0</v>
      </c>
    </row>
    <row r="324" spans="1:9" ht="13.5" outlineLevel="1" thickBot="1">
      <c r="A324" s="184"/>
      <c r="B324" s="57"/>
      <c r="C324" s="41"/>
      <c r="D324" s="35"/>
      <c r="E324" s="35"/>
      <c r="F324" s="36">
        <v>0.03</v>
      </c>
      <c r="G324" s="35">
        <f>IF($E$572,E324,D324)*(1+F324)</f>
        <v>0</v>
      </c>
      <c r="H324" s="36">
        <v>0.028</v>
      </c>
      <c r="I324" s="35">
        <f>G324*(1+H324)</f>
        <v>0</v>
      </c>
    </row>
    <row r="325" spans="1:9" s="2" customFormat="1" ht="16.5" thickBot="1">
      <c r="A325" s="184"/>
      <c r="B325" s="172" t="s">
        <v>47</v>
      </c>
      <c r="C325" s="173"/>
      <c r="D325" s="111">
        <f>SUM(D321:D324)</f>
        <v>11373</v>
      </c>
      <c r="E325" s="111">
        <f>SUM(E321:E324)</f>
        <v>11373.99</v>
      </c>
      <c r="F325" s="25"/>
      <c r="G325" s="111">
        <f>SUM(G321:G324)</f>
        <v>11715.2097</v>
      </c>
      <c r="H325" s="25"/>
      <c r="I325" s="111">
        <f>SUM(I321:I324)</f>
        <v>12043.2355716</v>
      </c>
    </row>
    <row r="326" spans="1:9" ht="12.75">
      <c r="A326" s="184"/>
      <c r="B326" s="45"/>
      <c r="D326" s="26"/>
      <c r="E326" s="26"/>
      <c r="G326" s="26"/>
      <c r="I326" s="26"/>
    </row>
    <row r="327" spans="1:9" ht="12.75" outlineLevel="1">
      <c r="A327" s="184"/>
      <c r="B327" s="174" t="s">
        <v>48</v>
      </c>
      <c r="C327" s="174"/>
      <c r="D327" s="26"/>
      <c r="E327" s="26"/>
      <c r="G327" s="26"/>
      <c r="I327" s="26"/>
    </row>
    <row r="328" spans="1:9" ht="12.75" outlineLevel="1">
      <c r="A328" s="184"/>
      <c r="B328" s="57" t="s">
        <v>497</v>
      </c>
      <c r="C328" s="41" t="s">
        <v>149</v>
      </c>
      <c r="D328" s="79">
        <v>5000</v>
      </c>
      <c r="E328" s="35">
        <v>5090</v>
      </c>
      <c r="F328" s="36">
        <v>0.03</v>
      </c>
      <c r="G328" s="35">
        <f aca="true" t="shared" si="28" ref="G328:G333">IF($E$572,E328,D328)*(1+F328)</f>
        <v>5242.7</v>
      </c>
      <c r="H328" s="36">
        <v>0.028</v>
      </c>
      <c r="I328" s="35">
        <f aca="true" t="shared" si="29" ref="I328:I333">G328*(1+H328)</f>
        <v>5389.4956</v>
      </c>
    </row>
    <row r="329" spans="1:9" ht="12.75" outlineLevel="1">
      <c r="A329" s="184"/>
      <c r="B329" s="57" t="s">
        <v>150</v>
      </c>
      <c r="C329" s="41" t="s">
        <v>151</v>
      </c>
      <c r="D329" s="79">
        <v>950</v>
      </c>
      <c r="E329" s="35"/>
      <c r="F329" s="36">
        <v>0.03</v>
      </c>
      <c r="G329" s="35">
        <f t="shared" si="28"/>
        <v>0</v>
      </c>
      <c r="H329" s="36">
        <v>0.028</v>
      </c>
      <c r="I329" s="35">
        <f t="shared" si="29"/>
        <v>0</v>
      </c>
    </row>
    <row r="330" spans="1:9" ht="12.75" outlineLevel="1">
      <c r="A330" s="184"/>
      <c r="B330" s="57"/>
      <c r="C330" s="41"/>
      <c r="D330" s="79"/>
      <c r="E330" s="35"/>
      <c r="F330" s="36">
        <v>0.03</v>
      </c>
      <c r="G330" s="35">
        <f t="shared" si="28"/>
        <v>0</v>
      </c>
      <c r="H330" s="36">
        <v>0.028</v>
      </c>
      <c r="I330" s="35">
        <f t="shared" si="29"/>
        <v>0</v>
      </c>
    </row>
    <row r="331" spans="1:9" ht="12.75" outlineLevel="1">
      <c r="A331" s="184"/>
      <c r="B331" s="57"/>
      <c r="C331" s="41"/>
      <c r="D331" s="35"/>
      <c r="E331" s="35"/>
      <c r="F331" s="36">
        <v>0.03</v>
      </c>
      <c r="G331" s="35">
        <f t="shared" si="28"/>
        <v>0</v>
      </c>
      <c r="H331" s="36">
        <v>0.028</v>
      </c>
      <c r="I331" s="35">
        <f t="shared" si="29"/>
        <v>0</v>
      </c>
    </row>
    <row r="332" spans="1:9" ht="12.75" outlineLevel="1">
      <c r="A332" s="184"/>
      <c r="B332" s="57"/>
      <c r="C332" s="41"/>
      <c r="D332" s="35"/>
      <c r="E332" s="35"/>
      <c r="F332" s="36">
        <v>0.03</v>
      </c>
      <c r="G332" s="35">
        <f t="shared" si="28"/>
        <v>0</v>
      </c>
      <c r="H332" s="36">
        <v>0.028</v>
      </c>
      <c r="I332" s="35">
        <f t="shared" si="29"/>
        <v>0</v>
      </c>
    </row>
    <row r="333" spans="1:9" ht="13.5" outlineLevel="1" thickBot="1">
      <c r="A333" s="184"/>
      <c r="B333" s="57"/>
      <c r="C333" s="41"/>
      <c r="D333" s="35"/>
      <c r="E333" s="35"/>
      <c r="F333" s="36">
        <v>0.03</v>
      </c>
      <c r="G333" s="35">
        <f t="shared" si="28"/>
        <v>0</v>
      </c>
      <c r="H333" s="36">
        <v>0.028</v>
      </c>
      <c r="I333" s="35">
        <f t="shared" si="29"/>
        <v>0</v>
      </c>
    </row>
    <row r="334" spans="1:9" s="2" customFormat="1" ht="16.5" thickBot="1">
      <c r="A334" s="184"/>
      <c r="B334" s="172" t="s">
        <v>49</v>
      </c>
      <c r="C334" s="173"/>
      <c r="D334" s="111">
        <f>SUM(D328:D333)</f>
        <v>5950</v>
      </c>
      <c r="E334" s="111">
        <f>SUM(E328:E333)</f>
        <v>5090</v>
      </c>
      <c r="F334" s="25"/>
      <c r="G334" s="111">
        <f>SUM(G328:G333)</f>
        <v>5242.7</v>
      </c>
      <c r="H334" s="25"/>
      <c r="I334" s="111">
        <f>SUM(I328:I333)</f>
        <v>5389.4956</v>
      </c>
    </row>
    <row r="335" spans="1:9" ht="12.75">
      <c r="A335" s="184"/>
      <c r="B335" s="45"/>
      <c r="D335" s="26"/>
      <c r="E335" s="26"/>
      <c r="G335" s="26"/>
      <c r="I335" s="26"/>
    </row>
    <row r="336" spans="1:9" ht="12.75" outlineLevel="1">
      <c r="A336" s="184"/>
      <c r="B336" s="174" t="s">
        <v>50</v>
      </c>
      <c r="C336" s="174"/>
      <c r="D336" s="26"/>
      <c r="E336" s="26"/>
      <c r="G336" s="26"/>
      <c r="I336" s="26"/>
    </row>
    <row r="337" spans="1:9" ht="12.75" outlineLevel="1">
      <c r="A337" s="184"/>
      <c r="B337" s="113" t="s">
        <v>152</v>
      </c>
      <c r="C337" s="114" t="s">
        <v>153</v>
      </c>
      <c r="D337" s="91">
        <v>28265.45</v>
      </c>
      <c r="E337" s="83"/>
      <c r="F337" s="129">
        <v>0.025</v>
      </c>
      <c r="G337" s="83">
        <f aca="true" t="shared" si="30" ref="G337:G350">IF($E$572,E337,D337)*(1+F337)</f>
        <v>0</v>
      </c>
      <c r="H337" s="129">
        <v>0.025</v>
      </c>
      <c r="I337" s="83">
        <f aca="true" t="shared" si="31" ref="I337:I350">G337*(1+H337)</f>
        <v>0</v>
      </c>
    </row>
    <row r="338" spans="1:9" ht="12.75" outlineLevel="1">
      <c r="A338" s="184"/>
      <c r="B338" s="71" t="s">
        <v>154</v>
      </c>
      <c r="C338" s="73" t="s">
        <v>155</v>
      </c>
      <c r="D338" s="35"/>
      <c r="E338" s="35"/>
      <c r="F338" s="36">
        <v>0.01</v>
      </c>
      <c r="G338" s="35">
        <f t="shared" si="30"/>
        <v>0</v>
      </c>
      <c r="H338" s="36">
        <v>0.02</v>
      </c>
      <c r="I338" s="35">
        <f t="shared" si="31"/>
        <v>0</v>
      </c>
    </row>
    <row r="339" spans="1:9" ht="12.75" outlineLevel="1">
      <c r="A339" s="184"/>
      <c r="B339" s="57"/>
      <c r="C339" s="41"/>
      <c r="D339" s="35"/>
      <c r="E339" s="35"/>
      <c r="F339" s="36">
        <v>0.01</v>
      </c>
      <c r="G339" s="35">
        <f t="shared" si="30"/>
        <v>0</v>
      </c>
      <c r="H339" s="36">
        <v>0.02</v>
      </c>
      <c r="I339" s="35">
        <f t="shared" si="31"/>
        <v>0</v>
      </c>
    </row>
    <row r="340" spans="1:9" ht="12.75" outlineLevel="1">
      <c r="A340" s="184"/>
      <c r="B340" s="57" t="s">
        <v>383</v>
      </c>
      <c r="C340" s="69" t="s">
        <v>153</v>
      </c>
      <c r="D340" s="35">
        <v>2000</v>
      </c>
      <c r="E340" s="35">
        <v>2000</v>
      </c>
      <c r="F340" s="36">
        <v>0.01</v>
      </c>
      <c r="G340" s="35">
        <f t="shared" si="30"/>
        <v>2020</v>
      </c>
      <c r="H340" s="36">
        <v>0.02</v>
      </c>
      <c r="I340" s="35">
        <f t="shared" si="31"/>
        <v>2060.4</v>
      </c>
    </row>
    <row r="341" spans="1:9" ht="12.75" outlineLevel="1">
      <c r="A341" s="184"/>
      <c r="B341" s="57" t="s">
        <v>378</v>
      </c>
      <c r="C341" s="69" t="s">
        <v>153</v>
      </c>
      <c r="D341" s="35"/>
      <c r="E341" s="35"/>
      <c r="F341" s="36">
        <v>0.01</v>
      </c>
      <c r="G341" s="35">
        <f t="shared" si="30"/>
        <v>0</v>
      </c>
      <c r="H341" s="36">
        <v>0.02</v>
      </c>
      <c r="I341" s="35">
        <f t="shared" si="31"/>
        <v>0</v>
      </c>
    </row>
    <row r="342" spans="1:9" ht="12.75" outlineLevel="1">
      <c r="A342" s="184"/>
      <c r="B342" s="57" t="s">
        <v>377</v>
      </c>
      <c r="C342" s="69" t="s">
        <v>153</v>
      </c>
      <c r="D342" s="35"/>
      <c r="E342" s="35"/>
      <c r="F342" s="36">
        <v>0.01</v>
      </c>
      <c r="G342" s="35">
        <f t="shared" si="30"/>
        <v>0</v>
      </c>
      <c r="H342" s="36">
        <v>0.02</v>
      </c>
      <c r="I342" s="35">
        <f t="shared" si="31"/>
        <v>0</v>
      </c>
    </row>
    <row r="343" spans="1:9" ht="12.75" outlineLevel="1">
      <c r="A343" s="184"/>
      <c r="B343" s="57" t="s">
        <v>384</v>
      </c>
      <c r="C343" s="69" t="s">
        <v>153</v>
      </c>
      <c r="D343" s="35"/>
      <c r="E343" s="35"/>
      <c r="F343" s="36">
        <v>0.01</v>
      </c>
      <c r="G343" s="35">
        <f t="shared" si="30"/>
        <v>0</v>
      </c>
      <c r="H343" s="36">
        <v>0.02</v>
      </c>
      <c r="I343" s="35">
        <f t="shared" si="31"/>
        <v>0</v>
      </c>
    </row>
    <row r="344" spans="1:9" ht="12.75" outlineLevel="1">
      <c r="A344" s="184"/>
      <c r="B344" s="57" t="s">
        <v>451</v>
      </c>
      <c r="C344" s="69"/>
      <c r="D344" s="35">
        <v>750</v>
      </c>
      <c r="E344" s="35">
        <v>750</v>
      </c>
      <c r="F344" s="36">
        <v>0.01</v>
      </c>
      <c r="G344" s="35">
        <f t="shared" si="30"/>
        <v>757.5</v>
      </c>
      <c r="H344" s="36">
        <v>0.02</v>
      </c>
      <c r="I344" s="35">
        <f t="shared" si="31"/>
        <v>772.65</v>
      </c>
    </row>
    <row r="345" spans="1:9" ht="12.75" outlineLevel="1">
      <c r="A345" s="184"/>
      <c r="B345" s="57"/>
      <c r="C345" s="69"/>
      <c r="D345" s="35"/>
      <c r="E345" s="35"/>
      <c r="F345" s="36">
        <v>0.01</v>
      </c>
      <c r="G345" s="35">
        <f t="shared" si="30"/>
        <v>0</v>
      </c>
      <c r="H345" s="36">
        <v>0.02</v>
      </c>
      <c r="I345" s="35">
        <f t="shared" si="31"/>
        <v>0</v>
      </c>
    </row>
    <row r="346" spans="1:9" ht="12.75" outlineLevel="1">
      <c r="A346" s="184"/>
      <c r="B346" s="57" t="s">
        <v>191</v>
      </c>
      <c r="C346" s="69" t="s">
        <v>155</v>
      </c>
      <c r="D346" s="35"/>
      <c r="E346" s="35"/>
      <c r="F346" s="36">
        <v>0.01</v>
      </c>
      <c r="G346" s="35">
        <f t="shared" si="30"/>
        <v>0</v>
      </c>
      <c r="H346" s="36">
        <v>0.02</v>
      </c>
      <c r="I346" s="35">
        <f t="shared" si="31"/>
        <v>0</v>
      </c>
    </row>
    <row r="347" spans="1:9" ht="12.75" outlineLevel="1">
      <c r="A347" s="184"/>
      <c r="B347" s="57" t="s">
        <v>385</v>
      </c>
      <c r="C347" s="69" t="s">
        <v>155</v>
      </c>
      <c r="D347" s="35"/>
      <c r="E347" s="35"/>
      <c r="F347" s="36">
        <v>0.01</v>
      </c>
      <c r="G347" s="35">
        <f t="shared" si="30"/>
        <v>0</v>
      </c>
      <c r="H347" s="36">
        <v>0.02</v>
      </c>
      <c r="I347" s="35">
        <f t="shared" si="31"/>
        <v>0</v>
      </c>
    </row>
    <row r="348" spans="1:9" ht="12.75" outlineLevel="1">
      <c r="A348" s="184"/>
      <c r="B348" s="57"/>
      <c r="C348" s="41"/>
      <c r="D348" s="35"/>
      <c r="E348" s="35"/>
      <c r="F348" s="36">
        <v>0.01</v>
      </c>
      <c r="G348" s="35">
        <f t="shared" si="30"/>
        <v>0</v>
      </c>
      <c r="H348" s="36">
        <v>0.02</v>
      </c>
      <c r="I348" s="35">
        <f t="shared" si="31"/>
        <v>0</v>
      </c>
    </row>
    <row r="349" spans="1:9" ht="12.75" outlineLevel="1">
      <c r="A349" s="184"/>
      <c r="B349" s="57"/>
      <c r="C349" s="41"/>
      <c r="D349" s="35"/>
      <c r="E349" s="35"/>
      <c r="F349" s="36">
        <v>0.01</v>
      </c>
      <c r="G349" s="35">
        <f t="shared" si="30"/>
        <v>0</v>
      </c>
      <c r="H349" s="36">
        <v>0.02</v>
      </c>
      <c r="I349" s="35">
        <f t="shared" si="31"/>
        <v>0</v>
      </c>
    </row>
    <row r="350" spans="1:9" ht="13.5" outlineLevel="1" thickBot="1">
      <c r="A350" s="184"/>
      <c r="B350" s="57"/>
      <c r="C350" s="41"/>
      <c r="D350" s="35"/>
      <c r="E350" s="35"/>
      <c r="F350" s="36">
        <v>0.01</v>
      </c>
      <c r="G350" s="35">
        <f t="shared" si="30"/>
        <v>0</v>
      </c>
      <c r="H350" s="36">
        <v>0.02</v>
      </c>
      <c r="I350" s="35">
        <f t="shared" si="31"/>
        <v>0</v>
      </c>
    </row>
    <row r="351" spans="1:9" s="2" customFormat="1" ht="16.5" thickBot="1">
      <c r="A351" s="184"/>
      <c r="B351" s="172" t="s">
        <v>51</v>
      </c>
      <c r="C351" s="173"/>
      <c r="D351" s="111">
        <f>SUM(D337:D350)</f>
        <v>31015.45</v>
      </c>
      <c r="E351" s="111">
        <f>SUM(E337:E350)</f>
        <v>2750</v>
      </c>
      <c r="F351" s="25"/>
      <c r="G351" s="111">
        <f>SUM(G337:G350)</f>
        <v>2777.5</v>
      </c>
      <c r="H351" s="25"/>
      <c r="I351" s="111">
        <f>SUM(I337:I350)</f>
        <v>2833.05</v>
      </c>
    </row>
    <row r="352" spans="1:9" ht="12.75">
      <c r="A352" s="184"/>
      <c r="B352" s="45"/>
      <c r="D352" s="26"/>
      <c r="E352" s="26"/>
      <c r="G352" s="26"/>
      <c r="I352" s="26"/>
    </row>
    <row r="353" spans="1:9" ht="12.75" outlineLevel="1">
      <c r="A353" s="184"/>
      <c r="B353" s="174" t="s">
        <v>52</v>
      </c>
      <c r="C353" s="174"/>
      <c r="D353" s="26"/>
      <c r="E353" s="26"/>
      <c r="G353" s="26"/>
      <c r="I353" s="26"/>
    </row>
    <row r="354" spans="1:9" ht="12.75" outlineLevel="1">
      <c r="A354" s="184"/>
      <c r="B354" s="85" t="s">
        <v>346</v>
      </c>
      <c r="C354" s="112" t="s">
        <v>156</v>
      </c>
      <c r="D354" s="91">
        <v>4202.5</v>
      </c>
      <c r="E354" s="83"/>
      <c r="F354" s="129">
        <v>0.025</v>
      </c>
      <c r="G354" s="83">
        <f aca="true" t="shared" si="32" ref="G354:G359">IF($E$572,E354,D354)*(1+F354)</f>
        <v>0</v>
      </c>
      <c r="H354" s="129">
        <v>0.025</v>
      </c>
      <c r="I354" s="83">
        <f aca="true" t="shared" si="33" ref="I354:I359">G354*(1+H354)</f>
        <v>0</v>
      </c>
    </row>
    <row r="355" spans="1:9" ht="12.75" outlineLevel="1">
      <c r="A355" s="184"/>
      <c r="B355" s="57" t="s">
        <v>157</v>
      </c>
      <c r="C355" s="41" t="s">
        <v>158</v>
      </c>
      <c r="D355" s="83"/>
      <c r="E355" s="83"/>
      <c r="F355" s="36">
        <v>0.01</v>
      </c>
      <c r="G355" s="35">
        <f t="shared" si="32"/>
        <v>0</v>
      </c>
      <c r="H355" s="36">
        <v>0.02</v>
      </c>
      <c r="I355" s="35">
        <f t="shared" si="33"/>
        <v>0</v>
      </c>
    </row>
    <row r="356" spans="1:9" ht="12.75" outlineLevel="1">
      <c r="A356" s="184"/>
      <c r="B356" s="57"/>
      <c r="C356" s="41"/>
      <c r="D356" s="35"/>
      <c r="E356" s="35"/>
      <c r="F356" s="36">
        <v>0.01</v>
      </c>
      <c r="G356" s="35">
        <f t="shared" si="32"/>
        <v>0</v>
      </c>
      <c r="H356" s="36">
        <v>0.02</v>
      </c>
      <c r="I356" s="35">
        <f t="shared" si="33"/>
        <v>0</v>
      </c>
    </row>
    <row r="357" spans="1:9" ht="12.75" outlineLevel="1">
      <c r="A357" s="184"/>
      <c r="B357" s="57"/>
      <c r="C357" s="41"/>
      <c r="D357" s="35"/>
      <c r="E357" s="35"/>
      <c r="F357" s="36">
        <v>0.01</v>
      </c>
      <c r="G357" s="35">
        <f t="shared" si="32"/>
        <v>0</v>
      </c>
      <c r="H357" s="36">
        <v>0.02</v>
      </c>
      <c r="I357" s="35">
        <f t="shared" si="33"/>
        <v>0</v>
      </c>
    </row>
    <row r="358" spans="1:9" ht="12.75" outlineLevel="1">
      <c r="A358" s="184"/>
      <c r="B358" s="57"/>
      <c r="C358" s="41"/>
      <c r="D358" s="35"/>
      <c r="E358" s="35"/>
      <c r="F358" s="36">
        <v>0.01</v>
      </c>
      <c r="G358" s="35">
        <f t="shared" si="32"/>
        <v>0</v>
      </c>
      <c r="H358" s="36">
        <v>0.02</v>
      </c>
      <c r="I358" s="35">
        <f t="shared" si="33"/>
        <v>0</v>
      </c>
    </row>
    <row r="359" spans="1:9" ht="13.5" outlineLevel="1" thickBot="1">
      <c r="A359" s="184"/>
      <c r="B359" s="57"/>
      <c r="C359" s="41"/>
      <c r="D359" s="35"/>
      <c r="E359" s="35"/>
      <c r="F359" s="36">
        <v>0.01</v>
      </c>
      <c r="G359" s="35">
        <f t="shared" si="32"/>
        <v>0</v>
      </c>
      <c r="H359" s="36">
        <v>0.02</v>
      </c>
      <c r="I359" s="35">
        <f t="shared" si="33"/>
        <v>0</v>
      </c>
    </row>
    <row r="360" spans="1:9" s="2" customFormat="1" ht="16.5" thickBot="1">
      <c r="A360" s="184"/>
      <c r="B360" s="172" t="s">
        <v>53</v>
      </c>
      <c r="C360" s="173"/>
      <c r="D360" s="111">
        <f>SUM(D354:D359)</f>
        <v>4202.5</v>
      </c>
      <c r="E360" s="111">
        <f>SUM(E354:E359)</f>
        <v>0</v>
      </c>
      <c r="F360" s="25"/>
      <c r="G360" s="111">
        <f>SUM(G354:G359)</f>
        <v>0</v>
      </c>
      <c r="H360" s="25"/>
      <c r="I360" s="111">
        <f>SUM(I354:I359)</f>
        <v>0</v>
      </c>
    </row>
    <row r="361" spans="1:9" ht="12.75">
      <c r="A361" s="184"/>
      <c r="B361" s="45"/>
      <c r="D361" s="26"/>
      <c r="E361" s="26"/>
      <c r="G361" s="26"/>
      <c r="I361" s="26"/>
    </row>
    <row r="362" spans="1:9" ht="12.75" outlineLevel="1">
      <c r="A362" s="184"/>
      <c r="B362" s="174" t="s">
        <v>54</v>
      </c>
      <c r="C362" s="174"/>
      <c r="D362" s="26"/>
      <c r="E362" s="26"/>
      <c r="G362" s="26"/>
      <c r="I362" s="26"/>
    </row>
    <row r="363" spans="1:9" ht="12.75" outlineLevel="1">
      <c r="A363" s="184"/>
      <c r="B363" s="85" t="s">
        <v>159</v>
      </c>
      <c r="C363" s="112" t="s">
        <v>160</v>
      </c>
      <c r="D363" s="91">
        <v>49198</v>
      </c>
      <c r="E363" s="83"/>
      <c r="F363" s="129">
        <v>0.025</v>
      </c>
      <c r="G363" s="83">
        <f aca="true" t="shared" si="34" ref="G363:G369">IF($E$572,E363,D363)*(1+F363)</f>
        <v>0</v>
      </c>
      <c r="H363" s="129">
        <v>0.025</v>
      </c>
      <c r="I363" s="83">
        <f aca="true" t="shared" si="35" ref="I363:I369">G363*(1+H363)</f>
        <v>0</v>
      </c>
    </row>
    <row r="364" spans="1:9" ht="12.75" outlineLevel="1">
      <c r="A364" s="184"/>
      <c r="B364" s="57" t="s">
        <v>386</v>
      </c>
      <c r="C364" s="69" t="s">
        <v>160</v>
      </c>
      <c r="D364" s="83"/>
      <c r="E364" s="83"/>
      <c r="F364" s="36">
        <v>0.01</v>
      </c>
      <c r="G364" s="35">
        <f t="shared" si="34"/>
        <v>0</v>
      </c>
      <c r="H364" s="36">
        <v>0.02</v>
      </c>
      <c r="I364" s="35">
        <f t="shared" si="35"/>
        <v>0</v>
      </c>
    </row>
    <row r="365" spans="1:9" ht="12.75" outlineLevel="1">
      <c r="A365" s="184"/>
      <c r="B365" s="57" t="s">
        <v>347</v>
      </c>
      <c r="C365" s="69" t="s">
        <v>366</v>
      </c>
      <c r="D365" s="83"/>
      <c r="E365" s="83"/>
      <c r="F365" s="36">
        <v>0.01</v>
      </c>
      <c r="G365" s="35">
        <f t="shared" si="34"/>
        <v>0</v>
      </c>
      <c r="H365" s="36">
        <v>0.02</v>
      </c>
      <c r="I365" s="35">
        <f t="shared" si="35"/>
        <v>0</v>
      </c>
    </row>
    <row r="366" spans="1:9" ht="12.75" outlineLevel="1">
      <c r="A366" s="184"/>
      <c r="B366" s="57" t="s">
        <v>161</v>
      </c>
      <c r="C366" s="41" t="s">
        <v>162</v>
      </c>
      <c r="D366" s="83"/>
      <c r="E366" s="83"/>
      <c r="F366" s="36">
        <v>0.01</v>
      </c>
      <c r="G366" s="35">
        <f t="shared" si="34"/>
        <v>0</v>
      </c>
      <c r="H366" s="36">
        <v>0.02</v>
      </c>
      <c r="I366" s="35">
        <f t="shared" si="35"/>
        <v>0</v>
      </c>
    </row>
    <row r="367" spans="1:9" ht="12.75" outlineLevel="1">
      <c r="A367" s="184"/>
      <c r="B367" s="57" t="s">
        <v>163</v>
      </c>
      <c r="C367" s="41" t="s">
        <v>164</v>
      </c>
      <c r="D367" s="83"/>
      <c r="E367" s="83"/>
      <c r="F367" s="36">
        <v>0.01</v>
      </c>
      <c r="G367" s="35">
        <f t="shared" si="34"/>
        <v>0</v>
      </c>
      <c r="H367" s="36">
        <v>0.02</v>
      </c>
      <c r="I367" s="35">
        <f t="shared" si="35"/>
        <v>0</v>
      </c>
    </row>
    <row r="368" spans="1:9" ht="12.75" outlineLevel="1">
      <c r="A368" s="184"/>
      <c r="B368" s="57"/>
      <c r="C368" s="41"/>
      <c r="D368" s="35"/>
      <c r="E368" s="35"/>
      <c r="F368" s="36">
        <v>0.01</v>
      </c>
      <c r="G368" s="35">
        <f t="shared" si="34"/>
        <v>0</v>
      </c>
      <c r="H368" s="36">
        <v>0.02</v>
      </c>
      <c r="I368" s="35">
        <f t="shared" si="35"/>
        <v>0</v>
      </c>
    </row>
    <row r="369" spans="1:9" ht="13.5" outlineLevel="1" thickBot="1">
      <c r="A369" s="184"/>
      <c r="B369" s="57"/>
      <c r="C369" s="41"/>
      <c r="D369" s="35"/>
      <c r="E369" s="35"/>
      <c r="F369" s="36">
        <v>0.01</v>
      </c>
      <c r="G369" s="35">
        <f t="shared" si="34"/>
        <v>0</v>
      </c>
      <c r="H369" s="36">
        <v>0.02</v>
      </c>
      <c r="I369" s="35">
        <f t="shared" si="35"/>
        <v>0</v>
      </c>
    </row>
    <row r="370" spans="1:9" s="2" customFormat="1" ht="16.5" thickBot="1">
      <c r="A370" s="184"/>
      <c r="B370" s="172" t="s">
        <v>55</v>
      </c>
      <c r="C370" s="173"/>
      <c r="D370" s="111">
        <f>SUM(D363:D369)</f>
        <v>49198</v>
      </c>
      <c r="E370" s="111">
        <f>SUM(E363:E369)</f>
        <v>0</v>
      </c>
      <c r="F370" s="25"/>
      <c r="G370" s="111">
        <f>SUM(G363:G369)</f>
        <v>0</v>
      </c>
      <c r="H370" s="25"/>
      <c r="I370" s="111">
        <f>SUM(I363:I369)</f>
        <v>0</v>
      </c>
    </row>
    <row r="371" spans="1:9" ht="12.75">
      <c r="A371" s="184"/>
      <c r="B371" s="45"/>
      <c r="D371" s="26"/>
      <c r="E371" s="26"/>
      <c r="G371" s="26"/>
      <c r="I371" s="26"/>
    </row>
    <row r="372" spans="1:9" ht="12.75" outlineLevel="1">
      <c r="A372" s="184"/>
      <c r="B372" s="174" t="s">
        <v>56</v>
      </c>
      <c r="C372" s="174"/>
      <c r="D372" s="26"/>
      <c r="E372" s="26"/>
      <c r="G372" s="26"/>
      <c r="I372" s="26"/>
    </row>
    <row r="373" spans="1:9" ht="12.75" outlineLevel="1">
      <c r="A373" s="184"/>
      <c r="B373" s="85" t="s">
        <v>165</v>
      </c>
      <c r="C373" s="112" t="s">
        <v>166</v>
      </c>
      <c r="D373" s="91">
        <v>4052</v>
      </c>
      <c r="E373" s="83"/>
      <c r="F373" s="129">
        <v>0.025</v>
      </c>
      <c r="G373" s="83">
        <f aca="true" t="shared" si="36" ref="G373:G379">IF($E$572,E373,D373)*(1+F373)</f>
        <v>0</v>
      </c>
      <c r="H373" s="129">
        <v>0.025</v>
      </c>
      <c r="I373" s="83">
        <f aca="true" t="shared" si="37" ref="I373:I379">G373*(1+H373)</f>
        <v>0</v>
      </c>
    </row>
    <row r="374" spans="1:9" ht="12.75" outlineLevel="1">
      <c r="A374" s="184"/>
      <c r="B374" s="57"/>
      <c r="C374" s="41"/>
      <c r="D374" s="35"/>
      <c r="E374" s="35"/>
      <c r="F374" s="36">
        <v>0.05</v>
      </c>
      <c r="G374" s="35">
        <f t="shared" si="36"/>
        <v>0</v>
      </c>
      <c r="H374" s="36">
        <v>0.05</v>
      </c>
      <c r="I374" s="35">
        <f t="shared" si="37"/>
        <v>0</v>
      </c>
    </row>
    <row r="375" spans="1:9" ht="12.75" outlineLevel="1">
      <c r="A375" s="184"/>
      <c r="B375" s="57"/>
      <c r="C375" s="41"/>
      <c r="D375" s="35"/>
      <c r="E375" s="35"/>
      <c r="F375" s="36">
        <v>0.05</v>
      </c>
      <c r="G375" s="35">
        <f t="shared" si="36"/>
        <v>0</v>
      </c>
      <c r="H375" s="36">
        <v>0.05</v>
      </c>
      <c r="I375" s="35">
        <f t="shared" si="37"/>
        <v>0</v>
      </c>
    </row>
    <row r="376" spans="1:9" ht="12.75" outlineLevel="1">
      <c r="A376" s="184"/>
      <c r="B376" s="57"/>
      <c r="C376" s="41"/>
      <c r="D376" s="35"/>
      <c r="E376" s="35"/>
      <c r="F376" s="36">
        <v>0.05</v>
      </c>
      <c r="G376" s="35">
        <f t="shared" si="36"/>
        <v>0</v>
      </c>
      <c r="H376" s="36">
        <v>0.05</v>
      </c>
      <c r="I376" s="35">
        <f t="shared" si="37"/>
        <v>0</v>
      </c>
    </row>
    <row r="377" spans="1:9" ht="12.75" outlineLevel="1">
      <c r="A377" s="184"/>
      <c r="B377" s="57"/>
      <c r="C377" s="41"/>
      <c r="D377" s="35"/>
      <c r="E377" s="35"/>
      <c r="F377" s="36">
        <v>0.05</v>
      </c>
      <c r="G377" s="35">
        <f t="shared" si="36"/>
        <v>0</v>
      </c>
      <c r="H377" s="36">
        <v>0.05</v>
      </c>
      <c r="I377" s="35">
        <f t="shared" si="37"/>
        <v>0</v>
      </c>
    </row>
    <row r="378" spans="1:9" ht="12.75" outlineLevel="1">
      <c r="A378" s="184"/>
      <c r="B378" s="57"/>
      <c r="C378" s="41"/>
      <c r="D378" s="35"/>
      <c r="E378" s="35"/>
      <c r="F378" s="36">
        <v>0.05</v>
      </c>
      <c r="G378" s="35">
        <f t="shared" si="36"/>
        <v>0</v>
      </c>
      <c r="H378" s="36">
        <v>0.05</v>
      </c>
      <c r="I378" s="35">
        <f t="shared" si="37"/>
        <v>0</v>
      </c>
    </row>
    <row r="379" spans="1:9" ht="13.5" outlineLevel="1" thickBot="1">
      <c r="A379" s="184"/>
      <c r="B379" s="57"/>
      <c r="C379" s="41"/>
      <c r="D379" s="35"/>
      <c r="E379" s="35"/>
      <c r="F379" s="36">
        <v>0.05</v>
      </c>
      <c r="G379" s="35">
        <f t="shared" si="36"/>
        <v>0</v>
      </c>
      <c r="H379" s="36">
        <v>0.05</v>
      </c>
      <c r="I379" s="35">
        <f t="shared" si="37"/>
        <v>0</v>
      </c>
    </row>
    <row r="380" spans="1:9" s="2" customFormat="1" ht="16.5" thickBot="1">
      <c r="A380" s="184"/>
      <c r="B380" s="172" t="s">
        <v>57</v>
      </c>
      <c r="C380" s="173"/>
      <c r="D380" s="111">
        <f>SUM(D373:D379)</f>
        <v>4052</v>
      </c>
      <c r="E380" s="111">
        <f>SUM(E373:E379)</f>
        <v>0</v>
      </c>
      <c r="F380" s="25"/>
      <c r="G380" s="111">
        <f>SUM(G373:G379)</f>
        <v>0</v>
      </c>
      <c r="H380" s="25"/>
      <c r="I380" s="111">
        <f>SUM(I373:I379)</f>
        <v>0</v>
      </c>
    </row>
    <row r="381" spans="1:9" ht="12.75">
      <c r="A381" s="184"/>
      <c r="B381" s="45"/>
      <c r="D381" s="26"/>
      <c r="E381" s="26"/>
      <c r="G381" s="26"/>
      <c r="I381" s="26"/>
    </row>
    <row r="382" spans="1:9" ht="12.75" outlineLevel="1">
      <c r="A382" s="184"/>
      <c r="B382" s="174" t="s">
        <v>58</v>
      </c>
      <c r="C382" s="174"/>
      <c r="D382" s="26"/>
      <c r="E382" s="26"/>
      <c r="G382" s="26"/>
      <c r="I382" s="26"/>
    </row>
    <row r="383" spans="1:9" ht="12.75" outlineLevel="1">
      <c r="A383" s="184"/>
      <c r="B383" s="85" t="s">
        <v>167</v>
      </c>
      <c r="C383" s="112" t="s">
        <v>168</v>
      </c>
      <c r="D383" s="91">
        <v>13547</v>
      </c>
      <c r="E383" s="83"/>
      <c r="F383" s="129">
        <v>0.025</v>
      </c>
      <c r="G383" s="83">
        <f aca="true" t="shared" si="38" ref="G383:G394">IF($E$572,E383,D383)*(1+F383)</f>
        <v>0</v>
      </c>
      <c r="H383" s="129">
        <v>0.025</v>
      </c>
      <c r="I383" s="83">
        <f aca="true" t="shared" si="39" ref="I383:I394">G383*(1+H383)</f>
        <v>0</v>
      </c>
    </row>
    <row r="384" spans="1:9" ht="12.75" outlineLevel="1">
      <c r="A384" s="184"/>
      <c r="B384" s="57" t="s">
        <v>169</v>
      </c>
      <c r="C384" s="41" t="s">
        <v>170</v>
      </c>
      <c r="D384" s="79"/>
      <c r="E384" s="35"/>
      <c r="F384" s="36">
        <v>0.05</v>
      </c>
      <c r="G384" s="35">
        <f t="shared" si="38"/>
        <v>0</v>
      </c>
      <c r="H384" s="36">
        <v>0.05</v>
      </c>
      <c r="I384" s="35">
        <f t="shared" si="39"/>
        <v>0</v>
      </c>
    </row>
    <row r="385" spans="1:9" ht="12.75" outlineLevel="1">
      <c r="A385" s="184"/>
      <c r="B385" s="57" t="s">
        <v>404</v>
      </c>
      <c r="C385" s="41" t="s">
        <v>171</v>
      </c>
      <c r="D385" s="79"/>
      <c r="E385" s="35"/>
      <c r="F385" s="36">
        <v>0.05</v>
      </c>
      <c r="G385" s="35">
        <f t="shared" si="38"/>
        <v>0</v>
      </c>
      <c r="H385" s="36">
        <v>0.05</v>
      </c>
      <c r="I385" s="35">
        <f t="shared" si="39"/>
        <v>0</v>
      </c>
    </row>
    <row r="386" spans="1:9" ht="12.75" outlineLevel="1">
      <c r="A386" s="184"/>
      <c r="B386" s="57" t="s">
        <v>172</v>
      </c>
      <c r="C386" s="41" t="s">
        <v>173</v>
      </c>
      <c r="D386" s="35"/>
      <c r="E386" s="35"/>
      <c r="F386" s="36">
        <v>0.05</v>
      </c>
      <c r="G386" s="35">
        <f t="shared" si="38"/>
        <v>0</v>
      </c>
      <c r="H386" s="36">
        <v>0.05</v>
      </c>
      <c r="I386" s="35">
        <f t="shared" si="39"/>
        <v>0</v>
      </c>
    </row>
    <row r="387" spans="1:9" ht="12.75" outlineLevel="1">
      <c r="A387" s="184"/>
      <c r="B387" s="57" t="s">
        <v>174</v>
      </c>
      <c r="C387" s="41" t="s">
        <v>175</v>
      </c>
      <c r="D387" s="35"/>
      <c r="E387" s="35"/>
      <c r="F387" s="36">
        <v>0.05</v>
      </c>
      <c r="G387" s="35">
        <f t="shared" si="38"/>
        <v>0</v>
      </c>
      <c r="H387" s="36">
        <v>0.05</v>
      </c>
      <c r="I387" s="35">
        <f t="shared" si="39"/>
        <v>0</v>
      </c>
    </row>
    <row r="388" spans="1:9" ht="12.75" outlineLevel="1">
      <c r="A388" s="184"/>
      <c r="B388" s="57"/>
      <c r="C388" s="41"/>
      <c r="D388" s="35"/>
      <c r="E388" s="35"/>
      <c r="F388" s="36">
        <v>0.05</v>
      </c>
      <c r="G388" s="35">
        <f t="shared" si="38"/>
        <v>0</v>
      </c>
      <c r="H388" s="36">
        <v>0.05</v>
      </c>
      <c r="I388" s="35">
        <f t="shared" si="39"/>
        <v>0</v>
      </c>
    </row>
    <row r="389" spans="1:9" ht="12.75" outlineLevel="1">
      <c r="A389" s="184"/>
      <c r="B389" s="57"/>
      <c r="C389" s="41"/>
      <c r="D389" s="35"/>
      <c r="E389" s="35"/>
      <c r="F389" s="36">
        <v>0.05</v>
      </c>
      <c r="G389" s="35">
        <f t="shared" si="38"/>
        <v>0</v>
      </c>
      <c r="H389" s="36">
        <v>0.05</v>
      </c>
      <c r="I389" s="35">
        <f t="shared" si="39"/>
        <v>0</v>
      </c>
    </row>
    <row r="390" spans="1:9" ht="12.75" outlineLevel="1">
      <c r="A390" s="184"/>
      <c r="B390" s="57"/>
      <c r="C390" s="41"/>
      <c r="D390" s="35"/>
      <c r="E390" s="35"/>
      <c r="F390" s="36">
        <v>0.05</v>
      </c>
      <c r="G390" s="35">
        <f t="shared" si="38"/>
        <v>0</v>
      </c>
      <c r="H390" s="36">
        <v>0.05</v>
      </c>
      <c r="I390" s="35">
        <f t="shared" si="39"/>
        <v>0</v>
      </c>
    </row>
    <row r="391" spans="1:9" ht="12.75" outlineLevel="1">
      <c r="A391" s="184"/>
      <c r="B391" s="57"/>
      <c r="C391" s="41"/>
      <c r="D391" s="35"/>
      <c r="E391" s="35"/>
      <c r="F391" s="36">
        <v>0.05</v>
      </c>
      <c r="G391" s="35">
        <f t="shared" si="38"/>
        <v>0</v>
      </c>
      <c r="H391" s="36">
        <v>0.05</v>
      </c>
      <c r="I391" s="35">
        <f t="shared" si="39"/>
        <v>0</v>
      </c>
    </row>
    <row r="392" spans="1:9" ht="12.75" outlineLevel="1">
      <c r="A392" s="184"/>
      <c r="B392" s="57"/>
      <c r="C392" s="41"/>
      <c r="D392" s="35"/>
      <c r="E392" s="35"/>
      <c r="F392" s="36">
        <v>0.05</v>
      </c>
      <c r="G392" s="35">
        <f t="shared" si="38"/>
        <v>0</v>
      </c>
      <c r="H392" s="36">
        <v>0.05</v>
      </c>
      <c r="I392" s="35">
        <f t="shared" si="39"/>
        <v>0</v>
      </c>
    </row>
    <row r="393" spans="1:9" ht="12.75" outlineLevel="1">
      <c r="A393" s="184"/>
      <c r="B393" s="57"/>
      <c r="C393" s="41"/>
      <c r="D393" s="35"/>
      <c r="E393" s="35"/>
      <c r="F393" s="36">
        <v>0.05</v>
      </c>
      <c r="G393" s="35">
        <f t="shared" si="38"/>
        <v>0</v>
      </c>
      <c r="H393" s="36">
        <v>0.05</v>
      </c>
      <c r="I393" s="35">
        <f t="shared" si="39"/>
        <v>0</v>
      </c>
    </row>
    <row r="394" spans="1:9" ht="13.5" outlineLevel="1" thickBot="1">
      <c r="A394" s="184"/>
      <c r="B394" s="57"/>
      <c r="C394" s="41"/>
      <c r="D394" s="35"/>
      <c r="E394" s="35"/>
      <c r="F394" s="36">
        <v>0.05</v>
      </c>
      <c r="G394" s="35">
        <f t="shared" si="38"/>
        <v>0</v>
      </c>
      <c r="H394" s="36">
        <v>0.05</v>
      </c>
      <c r="I394" s="35">
        <f t="shared" si="39"/>
        <v>0</v>
      </c>
    </row>
    <row r="395" spans="1:9" s="2" customFormat="1" ht="16.5" thickBot="1">
      <c r="A395" s="184"/>
      <c r="B395" s="172" t="s">
        <v>59</v>
      </c>
      <c r="C395" s="173"/>
      <c r="D395" s="111">
        <f>SUM(D383:D394)</f>
        <v>13547</v>
      </c>
      <c r="E395" s="111">
        <f>SUM(E383:E394)</f>
        <v>0</v>
      </c>
      <c r="F395" s="25"/>
      <c r="G395" s="111">
        <f>SUM(G383:G394)</f>
        <v>0</v>
      </c>
      <c r="H395" s="25"/>
      <c r="I395" s="111">
        <f>SUM(I383:I394)</f>
        <v>0</v>
      </c>
    </row>
    <row r="396" spans="1:9" ht="12.75">
      <c r="A396" s="184"/>
      <c r="B396" s="45"/>
      <c r="D396" s="26"/>
      <c r="E396" s="26"/>
      <c r="G396" s="26"/>
      <c r="I396" s="26"/>
    </row>
    <row r="397" spans="1:9" ht="12.75" outlineLevel="1">
      <c r="A397" s="184"/>
      <c r="B397" s="174" t="s">
        <v>60</v>
      </c>
      <c r="C397" s="174"/>
      <c r="D397" s="26"/>
      <c r="E397" s="26"/>
      <c r="G397" s="26"/>
      <c r="I397" s="26"/>
    </row>
    <row r="398" spans="1:9" ht="12.75" outlineLevel="1">
      <c r="A398" s="184"/>
      <c r="B398" s="57" t="s">
        <v>176</v>
      </c>
      <c r="C398" s="41" t="s">
        <v>177</v>
      </c>
      <c r="D398" s="79"/>
      <c r="E398" s="35"/>
      <c r="F398" s="36">
        <v>0.01</v>
      </c>
      <c r="G398" s="35">
        <f>IF($E$572,E398,D398)*(1+F398)</f>
        <v>0</v>
      </c>
      <c r="H398" s="36">
        <v>0.02</v>
      </c>
      <c r="I398" s="35">
        <f>G398*(1+H398)</f>
        <v>0</v>
      </c>
    </row>
    <row r="399" spans="1:9" ht="13.5" outlineLevel="1" thickBot="1">
      <c r="A399" s="184"/>
      <c r="B399" s="57"/>
      <c r="C399" s="41"/>
      <c r="D399" s="35"/>
      <c r="E399" s="35"/>
      <c r="F399" s="36">
        <v>0.01</v>
      </c>
      <c r="G399" s="35">
        <f>IF($E$572,E399,D399)*(1+F399)</f>
        <v>0</v>
      </c>
      <c r="H399" s="36">
        <v>0.02</v>
      </c>
      <c r="I399" s="35">
        <f>G399*(1+H399)</f>
        <v>0</v>
      </c>
    </row>
    <row r="400" spans="1:9" s="2" customFormat="1" ht="16.5" thickBot="1">
      <c r="A400" s="184"/>
      <c r="B400" s="172" t="s">
        <v>61</v>
      </c>
      <c r="C400" s="173"/>
      <c r="D400" s="111">
        <f>SUM(D398:D399)</f>
        <v>0</v>
      </c>
      <c r="E400" s="111">
        <f>SUM(E398:E399)</f>
        <v>0</v>
      </c>
      <c r="F400" s="25"/>
      <c r="G400" s="111">
        <f>SUM(G398:G399)</f>
        <v>0</v>
      </c>
      <c r="H400" s="25"/>
      <c r="I400" s="111">
        <f>SUM(I398:I399)</f>
        <v>0</v>
      </c>
    </row>
    <row r="401" spans="1:9" ht="12.75">
      <c r="A401" s="184"/>
      <c r="B401" s="45"/>
      <c r="D401" s="26"/>
      <c r="E401" s="26"/>
      <c r="G401" s="26"/>
      <c r="I401" s="26"/>
    </row>
    <row r="402" spans="1:9" ht="12.75" outlineLevel="1">
      <c r="A402" s="184"/>
      <c r="B402" s="174" t="s">
        <v>62</v>
      </c>
      <c r="C402" s="174"/>
      <c r="D402" s="26"/>
      <c r="E402" s="26"/>
      <c r="G402" s="26"/>
      <c r="I402" s="26"/>
    </row>
    <row r="403" spans="1:9" ht="12.75" outlineLevel="1">
      <c r="A403" s="184"/>
      <c r="B403" s="57" t="s">
        <v>178</v>
      </c>
      <c r="C403" s="41" t="s">
        <v>179</v>
      </c>
      <c r="D403" s="79"/>
      <c r="E403" s="35"/>
      <c r="F403" s="36">
        <v>0.01</v>
      </c>
      <c r="G403" s="35">
        <f aca="true" t="shared" si="40" ref="G403:G412">IF($E$572,E403,D403)*(1+F403)</f>
        <v>0</v>
      </c>
      <c r="H403" s="36">
        <v>0.02</v>
      </c>
      <c r="I403" s="35">
        <f>G403*(1+H403)</f>
        <v>0</v>
      </c>
    </row>
    <row r="404" spans="1:9" ht="12.75" outlineLevel="1">
      <c r="A404" s="184"/>
      <c r="B404" s="57" t="s">
        <v>180</v>
      </c>
      <c r="C404" s="41" t="s">
        <v>181</v>
      </c>
      <c r="D404" s="79"/>
      <c r="E404" s="35"/>
      <c r="F404" s="36">
        <v>0.01</v>
      </c>
      <c r="G404" s="35">
        <f t="shared" si="40"/>
        <v>0</v>
      </c>
      <c r="H404" s="36">
        <v>0.02</v>
      </c>
      <c r="I404" s="35">
        <f aca="true" t="shared" si="41" ref="I404:I412">G404*(1+H404)</f>
        <v>0</v>
      </c>
    </row>
    <row r="405" spans="1:9" ht="12.75" outlineLevel="1">
      <c r="A405" s="184"/>
      <c r="B405" s="57" t="s">
        <v>348</v>
      </c>
      <c r="C405" s="69" t="s">
        <v>349</v>
      </c>
      <c r="D405" s="79">
        <v>250</v>
      </c>
      <c r="E405" s="79">
        <v>250</v>
      </c>
      <c r="F405" s="36">
        <v>0.01</v>
      </c>
      <c r="G405" s="35">
        <f t="shared" si="40"/>
        <v>252.5</v>
      </c>
      <c r="H405" s="36">
        <v>0.02</v>
      </c>
      <c r="I405" s="35">
        <f t="shared" si="41"/>
        <v>257.55</v>
      </c>
    </row>
    <row r="406" spans="1:9" ht="12.75" outlineLevel="1">
      <c r="A406" s="184"/>
      <c r="B406" s="57" t="s">
        <v>182</v>
      </c>
      <c r="C406" s="41" t="s">
        <v>183</v>
      </c>
      <c r="D406" s="35">
        <v>2000</v>
      </c>
      <c r="E406" s="35">
        <v>2000</v>
      </c>
      <c r="F406" s="36">
        <v>0.01</v>
      </c>
      <c r="G406" s="35">
        <f t="shared" si="40"/>
        <v>2020</v>
      </c>
      <c r="H406" s="36">
        <v>0.02</v>
      </c>
      <c r="I406" s="35">
        <f t="shared" si="41"/>
        <v>2060.4</v>
      </c>
    </row>
    <row r="407" spans="1:9" ht="12.75" outlineLevel="1">
      <c r="A407" s="184"/>
      <c r="B407" s="57"/>
      <c r="C407" s="41"/>
      <c r="D407" s="35"/>
      <c r="E407" s="35"/>
      <c r="F407" s="36">
        <v>0.01</v>
      </c>
      <c r="G407" s="35">
        <f t="shared" si="40"/>
        <v>0</v>
      </c>
      <c r="H407" s="36">
        <v>0.02</v>
      </c>
      <c r="I407" s="35">
        <f t="shared" si="41"/>
        <v>0</v>
      </c>
    </row>
    <row r="408" spans="1:9" ht="12.75" outlineLevel="1">
      <c r="A408" s="184"/>
      <c r="B408" s="57"/>
      <c r="C408" s="41"/>
      <c r="D408" s="35"/>
      <c r="E408" s="35"/>
      <c r="F408" s="36">
        <v>0.01</v>
      </c>
      <c r="G408" s="35">
        <f t="shared" si="40"/>
        <v>0</v>
      </c>
      <c r="H408" s="36">
        <v>0.02</v>
      </c>
      <c r="I408" s="35">
        <f t="shared" si="41"/>
        <v>0</v>
      </c>
    </row>
    <row r="409" spans="1:9" ht="12.75" outlineLevel="1">
      <c r="A409" s="184"/>
      <c r="B409" s="57"/>
      <c r="C409" s="41"/>
      <c r="D409" s="35"/>
      <c r="E409" s="35"/>
      <c r="F409" s="36">
        <v>0.01</v>
      </c>
      <c r="G409" s="35">
        <f t="shared" si="40"/>
        <v>0</v>
      </c>
      <c r="H409" s="36">
        <v>0.02</v>
      </c>
      <c r="I409" s="35">
        <f t="shared" si="41"/>
        <v>0</v>
      </c>
    </row>
    <row r="410" spans="1:9" ht="12.75" outlineLevel="1">
      <c r="A410" s="184"/>
      <c r="B410" s="57"/>
      <c r="C410" s="41"/>
      <c r="D410" s="35"/>
      <c r="E410" s="35"/>
      <c r="F410" s="36">
        <v>0.01</v>
      </c>
      <c r="G410" s="35">
        <f t="shared" si="40"/>
        <v>0</v>
      </c>
      <c r="H410" s="36">
        <v>0.02</v>
      </c>
      <c r="I410" s="35">
        <f t="shared" si="41"/>
        <v>0</v>
      </c>
    </row>
    <row r="411" spans="1:9" ht="12.75" outlineLevel="1">
      <c r="A411" s="184"/>
      <c r="B411" s="57"/>
      <c r="C411" s="41"/>
      <c r="D411" s="35"/>
      <c r="E411" s="35"/>
      <c r="F411" s="36">
        <v>0.01</v>
      </c>
      <c r="G411" s="35">
        <f t="shared" si="40"/>
        <v>0</v>
      </c>
      <c r="H411" s="36">
        <v>0.02</v>
      </c>
      <c r="I411" s="35">
        <f t="shared" si="41"/>
        <v>0</v>
      </c>
    </row>
    <row r="412" spans="1:9" ht="13.5" outlineLevel="1" thickBot="1">
      <c r="A412" s="184"/>
      <c r="B412" s="57"/>
      <c r="C412" s="41"/>
      <c r="D412" s="35"/>
      <c r="E412" s="35"/>
      <c r="F412" s="36">
        <v>0.01</v>
      </c>
      <c r="G412" s="35">
        <f t="shared" si="40"/>
        <v>0</v>
      </c>
      <c r="H412" s="36">
        <v>0.02</v>
      </c>
      <c r="I412" s="35">
        <f t="shared" si="41"/>
        <v>0</v>
      </c>
    </row>
    <row r="413" spans="1:9" s="2" customFormat="1" ht="16.5" thickBot="1">
      <c r="A413" s="184"/>
      <c r="B413" s="172" t="s">
        <v>63</v>
      </c>
      <c r="C413" s="173"/>
      <c r="D413" s="111">
        <f>SUM(D403:D412)</f>
        <v>2250</v>
      </c>
      <c r="E413" s="111">
        <f>SUM(E403:E412)</f>
        <v>2250</v>
      </c>
      <c r="F413" s="25"/>
      <c r="G413" s="111">
        <f>SUM(G403:G412)</f>
        <v>2272.5</v>
      </c>
      <c r="H413" s="25"/>
      <c r="I413" s="111">
        <f>SUM(I403:I412)</f>
        <v>2317.9500000000003</v>
      </c>
    </row>
    <row r="414" spans="1:9" ht="12.75">
      <c r="A414" s="184"/>
      <c r="B414" s="45"/>
      <c r="D414" s="26"/>
      <c r="E414" s="26"/>
      <c r="G414" s="26"/>
      <c r="I414" s="26"/>
    </row>
    <row r="415" spans="1:9" ht="12.75" outlineLevel="1">
      <c r="A415" s="184"/>
      <c r="B415" s="174" t="s">
        <v>64</v>
      </c>
      <c r="C415" s="174"/>
      <c r="D415" s="26"/>
      <c r="E415" s="26"/>
      <c r="G415" s="26"/>
      <c r="I415" s="26"/>
    </row>
    <row r="416" spans="1:9" ht="12.75" outlineLevel="1">
      <c r="A416" s="184"/>
      <c r="B416" s="57" t="s">
        <v>353</v>
      </c>
      <c r="C416" s="69" t="s">
        <v>362</v>
      </c>
      <c r="D416" s="79"/>
      <c r="E416" s="83"/>
      <c r="F416" s="36">
        <v>0.01</v>
      </c>
      <c r="G416" s="35">
        <f aca="true" t="shared" si="42" ref="G416:G430">IF($E$572,E416,D416)*(1+F416)</f>
        <v>0</v>
      </c>
      <c r="H416" s="36">
        <v>0.02</v>
      </c>
      <c r="I416" s="35">
        <f aca="true" t="shared" si="43" ref="I416:I437">G416*(1+H416)</f>
        <v>0</v>
      </c>
    </row>
    <row r="417" spans="1:9" ht="12.75" outlineLevel="1">
      <c r="A417" s="184"/>
      <c r="B417" s="57" t="s">
        <v>352</v>
      </c>
      <c r="C417" s="69" t="s">
        <v>361</v>
      </c>
      <c r="D417" s="83"/>
      <c r="E417" s="83"/>
      <c r="F417" s="36">
        <v>0.01</v>
      </c>
      <c r="G417" s="35">
        <f t="shared" si="42"/>
        <v>0</v>
      </c>
      <c r="H417" s="36">
        <v>0.02</v>
      </c>
      <c r="I417" s="35">
        <f t="shared" si="43"/>
        <v>0</v>
      </c>
    </row>
    <row r="418" spans="1:9" ht="12.75" outlineLevel="1">
      <c r="A418" s="184"/>
      <c r="B418" s="57" t="s">
        <v>184</v>
      </c>
      <c r="C418" s="41" t="s">
        <v>185</v>
      </c>
      <c r="D418" s="83"/>
      <c r="E418" s="83"/>
      <c r="F418" s="36">
        <v>0.01</v>
      </c>
      <c r="G418" s="35">
        <f t="shared" si="42"/>
        <v>0</v>
      </c>
      <c r="H418" s="36">
        <v>0.02</v>
      </c>
      <c r="I418" s="35">
        <f t="shared" si="43"/>
        <v>0</v>
      </c>
    </row>
    <row r="419" spans="1:9" ht="12.75" outlineLevel="1">
      <c r="A419" s="184"/>
      <c r="B419" s="57" t="s">
        <v>354</v>
      </c>
      <c r="C419" s="69" t="s">
        <v>363</v>
      </c>
      <c r="D419" s="83"/>
      <c r="E419" s="83"/>
      <c r="F419" s="36">
        <v>0.01</v>
      </c>
      <c r="G419" s="35">
        <f t="shared" si="42"/>
        <v>0</v>
      </c>
      <c r="H419" s="36">
        <v>0.02</v>
      </c>
      <c r="I419" s="35">
        <f t="shared" si="43"/>
        <v>0</v>
      </c>
    </row>
    <row r="420" spans="1:9" ht="12.75" outlineLevel="1">
      <c r="A420" s="184"/>
      <c r="B420" s="57" t="s">
        <v>186</v>
      </c>
      <c r="C420" s="41" t="s">
        <v>187</v>
      </c>
      <c r="D420" s="83"/>
      <c r="E420" s="83"/>
      <c r="F420" s="36">
        <v>0.01</v>
      </c>
      <c r="G420" s="35">
        <f t="shared" si="42"/>
        <v>0</v>
      </c>
      <c r="H420" s="36">
        <v>0.02</v>
      </c>
      <c r="I420" s="35">
        <f t="shared" si="43"/>
        <v>0</v>
      </c>
    </row>
    <row r="421" spans="1:9" ht="12.75" outlineLevel="1">
      <c r="A421" s="184"/>
      <c r="B421" s="57" t="s">
        <v>350</v>
      </c>
      <c r="C421" s="69" t="s">
        <v>367</v>
      </c>
      <c r="D421" s="83">
        <v>8000</v>
      </c>
      <c r="E421" s="83">
        <v>10000</v>
      </c>
      <c r="F421" s="36">
        <v>0.01</v>
      </c>
      <c r="G421" s="35">
        <f t="shared" si="42"/>
        <v>10100</v>
      </c>
      <c r="H421" s="36">
        <v>0.02</v>
      </c>
      <c r="I421" s="35">
        <f t="shared" si="43"/>
        <v>10302</v>
      </c>
    </row>
    <row r="422" spans="1:9" ht="12.75" outlineLevel="1">
      <c r="A422" s="184"/>
      <c r="B422" s="57" t="s">
        <v>387</v>
      </c>
      <c r="C422" s="41" t="s">
        <v>190</v>
      </c>
      <c r="D422" s="83">
        <v>8000</v>
      </c>
      <c r="E422" s="83">
        <v>8500</v>
      </c>
      <c r="F422" s="36">
        <v>0.01</v>
      </c>
      <c r="G422" s="35">
        <f t="shared" si="42"/>
        <v>8585</v>
      </c>
      <c r="H422" s="36">
        <v>0.02</v>
      </c>
      <c r="I422" s="35">
        <f t="shared" si="43"/>
        <v>8756.7</v>
      </c>
    </row>
    <row r="423" spans="1:9" ht="12.75" outlineLevel="1">
      <c r="A423" s="184"/>
      <c r="B423" s="57" t="s">
        <v>191</v>
      </c>
      <c r="C423" s="41" t="s">
        <v>192</v>
      </c>
      <c r="D423" s="83"/>
      <c r="E423" s="83"/>
      <c r="F423" s="36">
        <v>0.01</v>
      </c>
      <c r="G423" s="35">
        <f t="shared" si="42"/>
        <v>0</v>
      </c>
      <c r="H423" s="36">
        <v>0.02</v>
      </c>
      <c r="I423" s="35">
        <f t="shared" si="43"/>
        <v>0</v>
      </c>
    </row>
    <row r="424" spans="1:9" ht="12.75" outlineLevel="1">
      <c r="A424" s="184"/>
      <c r="B424" s="57" t="s">
        <v>351</v>
      </c>
      <c r="C424" s="41" t="s">
        <v>195</v>
      </c>
      <c r="D424" s="83">
        <v>3200</v>
      </c>
      <c r="E424" s="83">
        <v>3200</v>
      </c>
      <c r="F424" s="36">
        <v>0.01</v>
      </c>
      <c r="G424" s="35">
        <f t="shared" si="42"/>
        <v>3232</v>
      </c>
      <c r="H424" s="36">
        <v>0.02</v>
      </c>
      <c r="I424" s="35">
        <f t="shared" si="43"/>
        <v>3296.64</v>
      </c>
    </row>
    <row r="425" spans="1:9" ht="12.75" outlineLevel="1">
      <c r="A425" s="184"/>
      <c r="B425" s="57" t="s">
        <v>196</v>
      </c>
      <c r="C425" s="41" t="s">
        <v>197</v>
      </c>
      <c r="D425" s="83">
        <v>1000</v>
      </c>
      <c r="E425" s="83">
        <v>1000</v>
      </c>
      <c r="F425" s="36">
        <v>0.01</v>
      </c>
      <c r="G425" s="35">
        <f t="shared" si="42"/>
        <v>1010</v>
      </c>
      <c r="H425" s="36">
        <v>0.02</v>
      </c>
      <c r="I425" s="35">
        <f t="shared" si="43"/>
        <v>1030.2</v>
      </c>
    </row>
    <row r="426" spans="1:9" ht="12.75" outlineLevel="1">
      <c r="A426" s="184"/>
      <c r="B426" s="57" t="s">
        <v>388</v>
      </c>
      <c r="C426" s="41" t="s">
        <v>226</v>
      </c>
      <c r="D426" s="83">
        <v>1000</v>
      </c>
      <c r="E426" s="83">
        <v>6400</v>
      </c>
      <c r="F426" s="36">
        <v>0.01</v>
      </c>
      <c r="G426" s="35">
        <f t="shared" si="42"/>
        <v>6464</v>
      </c>
      <c r="H426" s="36">
        <v>0.02</v>
      </c>
      <c r="I426" s="35">
        <f t="shared" si="43"/>
        <v>6593.28</v>
      </c>
    </row>
    <row r="427" spans="1:9" ht="12.75" outlineLevel="1">
      <c r="A427" s="184"/>
      <c r="B427" s="57" t="s">
        <v>389</v>
      </c>
      <c r="C427" s="69" t="s">
        <v>198</v>
      </c>
      <c r="D427" s="83">
        <v>9000</v>
      </c>
      <c r="E427" s="83">
        <v>9000</v>
      </c>
      <c r="F427" s="36">
        <v>0.01</v>
      </c>
      <c r="G427" s="35">
        <f t="shared" si="42"/>
        <v>9090</v>
      </c>
      <c r="H427" s="36">
        <v>0.02</v>
      </c>
      <c r="I427" s="35">
        <f t="shared" si="43"/>
        <v>9271.8</v>
      </c>
    </row>
    <row r="428" spans="1:9" ht="12.75" outlineLevel="1">
      <c r="A428" s="184"/>
      <c r="B428" s="57"/>
      <c r="C428" s="41"/>
      <c r="D428" s="83"/>
      <c r="E428" s="83"/>
      <c r="F428" s="36">
        <v>0.01</v>
      </c>
      <c r="G428" s="35">
        <f t="shared" si="42"/>
        <v>0</v>
      </c>
      <c r="H428" s="36">
        <v>0.02</v>
      </c>
      <c r="I428" s="35">
        <f t="shared" si="43"/>
        <v>0</v>
      </c>
    </row>
    <row r="429" spans="1:9" ht="12.75" outlineLevel="1">
      <c r="A429" s="184"/>
      <c r="B429" s="57" t="s">
        <v>468</v>
      </c>
      <c r="C429" s="41">
        <v>30910</v>
      </c>
      <c r="D429" s="83">
        <v>13000</v>
      </c>
      <c r="E429" s="83"/>
      <c r="F429" s="36">
        <v>0.01</v>
      </c>
      <c r="G429" s="35">
        <f t="shared" si="42"/>
        <v>0</v>
      </c>
      <c r="H429" s="36">
        <v>0.02</v>
      </c>
      <c r="I429" s="35">
        <f t="shared" si="43"/>
        <v>0</v>
      </c>
    </row>
    <row r="430" spans="1:9" ht="12.75" outlineLevel="1">
      <c r="A430" s="184"/>
      <c r="B430" s="57"/>
      <c r="C430" s="41"/>
      <c r="D430" s="35"/>
      <c r="E430" s="35"/>
      <c r="F430" s="36">
        <v>0.01</v>
      </c>
      <c r="G430" s="35">
        <f t="shared" si="42"/>
        <v>0</v>
      </c>
      <c r="H430" s="36">
        <v>0.02</v>
      </c>
      <c r="I430" s="35">
        <f t="shared" si="43"/>
        <v>0</v>
      </c>
    </row>
    <row r="431" spans="1:9" ht="12.75" outlineLevel="1">
      <c r="A431" s="184"/>
      <c r="B431" s="57"/>
      <c r="C431" s="41"/>
      <c r="D431" s="35"/>
      <c r="E431" s="35"/>
      <c r="F431" s="36">
        <v>0.01</v>
      </c>
      <c r="G431" s="35">
        <f aca="true" t="shared" si="44" ref="G431:G437">IF($E$572,E431,D431)*(1+F431)</f>
        <v>0</v>
      </c>
      <c r="H431" s="36">
        <v>0.02</v>
      </c>
      <c r="I431" s="35">
        <f t="shared" si="43"/>
        <v>0</v>
      </c>
    </row>
    <row r="432" spans="1:9" ht="12.75" outlineLevel="1">
      <c r="A432" s="184"/>
      <c r="B432" s="57"/>
      <c r="C432" s="41"/>
      <c r="D432" s="35"/>
      <c r="E432" s="35"/>
      <c r="F432" s="36">
        <v>0.01</v>
      </c>
      <c r="G432" s="35">
        <f t="shared" si="44"/>
        <v>0</v>
      </c>
      <c r="H432" s="36">
        <v>0.02</v>
      </c>
      <c r="I432" s="35">
        <f t="shared" si="43"/>
        <v>0</v>
      </c>
    </row>
    <row r="433" spans="1:9" ht="12.75" outlineLevel="1">
      <c r="A433" s="184"/>
      <c r="B433" s="57"/>
      <c r="C433" s="41"/>
      <c r="D433" s="35"/>
      <c r="E433" s="35"/>
      <c r="F433" s="36">
        <v>0.01</v>
      </c>
      <c r="G433" s="35">
        <f t="shared" si="44"/>
        <v>0</v>
      </c>
      <c r="H433" s="36">
        <v>0.02</v>
      </c>
      <c r="I433" s="35">
        <f t="shared" si="43"/>
        <v>0</v>
      </c>
    </row>
    <row r="434" spans="1:9" ht="12.75" outlineLevel="1">
      <c r="A434" s="184"/>
      <c r="B434" s="57"/>
      <c r="C434" s="41"/>
      <c r="D434" s="35"/>
      <c r="E434" s="35"/>
      <c r="F434" s="36">
        <v>0.01</v>
      </c>
      <c r="G434" s="35">
        <f t="shared" si="44"/>
        <v>0</v>
      </c>
      <c r="H434" s="36">
        <v>0.02</v>
      </c>
      <c r="I434" s="35">
        <f t="shared" si="43"/>
        <v>0</v>
      </c>
    </row>
    <row r="435" spans="1:9" ht="12.75" outlineLevel="1">
      <c r="A435" s="184"/>
      <c r="B435" s="57"/>
      <c r="C435" s="41"/>
      <c r="D435" s="35"/>
      <c r="E435" s="35"/>
      <c r="F435" s="36">
        <v>0.01</v>
      </c>
      <c r="G435" s="35">
        <f t="shared" si="44"/>
        <v>0</v>
      </c>
      <c r="H435" s="36">
        <v>0.02</v>
      </c>
      <c r="I435" s="35">
        <f t="shared" si="43"/>
        <v>0</v>
      </c>
    </row>
    <row r="436" spans="1:9" ht="12.75" outlineLevel="1">
      <c r="A436" s="184"/>
      <c r="B436" s="57"/>
      <c r="C436" s="41"/>
      <c r="D436" s="35"/>
      <c r="E436" s="35"/>
      <c r="F436" s="36">
        <v>0.01</v>
      </c>
      <c r="G436" s="35">
        <f t="shared" si="44"/>
        <v>0</v>
      </c>
      <c r="H436" s="36">
        <v>0.02</v>
      </c>
      <c r="I436" s="35">
        <f t="shared" si="43"/>
        <v>0</v>
      </c>
    </row>
    <row r="437" spans="1:9" ht="13.5" outlineLevel="1" thickBot="1">
      <c r="A437" s="184"/>
      <c r="B437" s="57"/>
      <c r="C437" s="41"/>
      <c r="D437" s="35"/>
      <c r="E437" s="35"/>
      <c r="F437" s="36">
        <v>0.01</v>
      </c>
      <c r="G437" s="35">
        <f t="shared" si="44"/>
        <v>0</v>
      </c>
      <c r="H437" s="36">
        <v>0.02</v>
      </c>
      <c r="I437" s="35">
        <f t="shared" si="43"/>
        <v>0</v>
      </c>
    </row>
    <row r="438" spans="1:9" s="2" customFormat="1" ht="16.5" thickBot="1">
      <c r="A438" s="184"/>
      <c r="B438" s="172" t="s">
        <v>65</v>
      </c>
      <c r="C438" s="173"/>
      <c r="D438" s="111">
        <f>SUM(D416:D437)</f>
        <v>43200</v>
      </c>
      <c r="E438" s="111">
        <f>SUM(E416:E437)</f>
        <v>38100</v>
      </c>
      <c r="F438" s="25"/>
      <c r="G438" s="111">
        <f>SUM(G416:G437)</f>
        <v>38481</v>
      </c>
      <c r="H438" s="25"/>
      <c r="I438" s="111">
        <f>SUM(I416:I437)</f>
        <v>39250.619999999995</v>
      </c>
    </row>
    <row r="439" spans="1:9" ht="12.75">
      <c r="A439" s="184"/>
      <c r="B439" s="45"/>
      <c r="D439" s="26"/>
      <c r="E439" s="26"/>
      <c r="G439" s="26"/>
      <c r="I439" s="26"/>
    </row>
    <row r="440" spans="1:9" ht="12.75" outlineLevel="1">
      <c r="A440" s="184"/>
      <c r="B440" s="174" t="s">
        <v>66</v>
      </c>
      <c r="C440" s="174"/>
      <c r="D440" s="26"/>
      <c r="E440" s="26"/>
      <c r="G440" s="26"/>
      <c r="I440" s="26"/>
    </row>
    <row r="441" spans="1:9" ht="12.75" outlineLevel="1">
      <c r="A441" s="184"/>
      <c r="B441" s="71" t="s">
        <v>201</v>
      </c>
      <c r="C441" s="73" t="s">
        <v>202</v>
      </c>
      <c r="D441" s="79">
        <v>500</v>
      </c>
      <c r="E441" s="35"/>
      <c r="F441" s="36">
        <v>0.01</v>
      </c>
      <c r="G441" s="35">
        <f aca="true" t="shared" si="45" ref="G441:G448">IF($E$572,E441,D441)*(1+F441)</f>
        <v>0</v>
      </c>
      <c r="H441" s="36">
        <v>0.02</v>
      </c>
      <c r="I441" s="35">
        <f aca="true" t="shared" si="46" ref="I441:I448">G441*(1+H441)</f>
        <v>0</v>
      </c>
    </row>
    <row r="442" spans="1:9" ht="12.75" outlineLevel="1">
      <c r="A442" s="184"/>
      <c r="B442" s="71" t="s">
        <v>203</v>
      </c>
      <c r="C442" s="73" t="s">
        <v>204</v>
      </c>
      <c r="D442" s="79"/>
      <c r="E442" s="35"/>
      <c r="F442" s="36">
        <v>0.01</v>
      </c>
      <c r="G442" s="35">
        <f t="shared" si="45"/>
        <v>0</v>
      </c>
      <c r="H442" s="36">
        <v>0.02</v>
      </c>
      <c r="I442" s="35">
        <f t="shared" si="46"/>
        <v>0</v>
      </c>
    </row>
    <row r="443" spans="1:9" ht="12.75" outlineLevel="1">
      <c r="A443" s="184"/>
      <c r="B443" s="57" t="s">
        <v>380</v>
      </c>
      <c r="C443" s="69" t="s">
        <v>202</v>
      </c>
      <c r="D443" s="79"/>
      <c r="E443" s="35"/>
      <c r="F443" s="36">
        <v>0.01</v>
      </c>
      <c r="G443" s="35">
        <f t="shared" si="45"/>
        <v>0</v>
      </c>
      <c r="H443" s="36">
        <v>0.02</v>
      </c>
      <c r="I443" s="35">
        <f t="shared" si="46"/>
        <v>0</v>
      </c>
    </row>
    <row r="444" spans="1:9" ht="12.75" outlineLevel="1">
      <c r="A444" s="184"/>
      <c r="B444" s="57" t="s">
        <v>381</v>
      </c>
      <c r="C444" s="69" t="s">
        <v>202</v>
      </c>
      <c r="D444" s="79"/>
      <c r="E444" s="35"/>
      <c r="F444" s="36">
        <v>0.01</v>
      </c>
      <c r="G444" s="35">
        <f t="shared" si="45"/>
        <v>0</v>
      </c>
      <c r="H444" s="36">
        <v>0.02</v>
      </c>
      <c r="I444" s="35">
        <f t="shared" si="46"/>
        <v>0</v>
      </c>
    </row>
    <row r="445" spans="1:9" ht="12.75" outlineLevel="1">
      <c r="A445" s="184"/>
      <c r="B445" s="57" t="s">
        <v>379</v>
      </c>
      <c r="C445" s="69" t="s">
        <v>204</v>
      </c>
      <c r="D445" s="79"/>
      <c r="E445" s="35"/>
      <c r="F445" s="36">
        <v>0.01</v>
      </c>
      <c r="G445" s="35">
        <f t="shared" si="45"/>
        <v>0</v>
      </c>
      <c r="H445" s="36">
        <v>0.02</v>
      </c>
      <c r="I445" s="35">
        <f t="shared" si="46"/>
        <v>0</v>
      </c>
    </row>
    <row r="446" spans="1:9" ht="12.75" outlineLevel="1">
      <c r="A446" s="184"/>
      <c r="B446" s="57" t="s">
        <v>500</v>
      </c>
      <c r="C446" s="69" t="s">
        <v>204</v>
      </c>
      <c r="D446" s="79">
        <v>2700</v>
      </c>
      <c r="E446" s="35">
        <v>1700</v>
      </c>
      <c r="F446" s="36">
        <v>0.01</v>
      </c>
      <c r="G446" s="35">
        <f t="shared" si="45"/>
        <v>1717</v>
      </c>
      <c r="H446" s="36">
        <v>0.02</v>
      </c>
      <c r="I446" s="35">
        <f t="shared" si="46"/>
        <v>1751.34</v>
      </c>
    </row>
    <row r="447" spans="1:9" ht="12.75" outlineLevel="1">
      <c r="A447" s="184"/>
      <c r="B447" s="57" t="s">
        <v>498</v>
      </c>
      <c r="C447" s="41" t="s">
        <v>204</v>
      </c>
      <c r="D447" s="79"/>
      <c r="E447" s="35">
        <v>3900</v>
      </c>
      <c r="F447" s="36">
        <v>0.01</v>
      </c>
      <c r="G447" s="35">
        <f t="shared" si="45"/>
        <v>3939</v>
      </c>
      <c r="H447" s="36">
        <v>0.02</v>
      </c>
      <c r="I447" s="35">
        <f t="shared" si="46"/>
        <v>4017.78</v>
      </c>
    </row>
    <row r="448" spans="1:9" ht="13.5" outlineLevel="1" thickBot="1">
      <c r="A448" s="184"/>
      <c r="B448" s="57" t="s">
        <v>499</v>
      </c>
      <c r="C448" s="69" t="s">
        <v>204</v>
      </c>
      <c r="D448" s="35">
        <v>1200</v>
      </c>
      <c r="E448" s="35">
        <f>1400+1200</f>
        <v>2600</v>
      </c>
      <c r="F448" s="36">
        <v>0.01</v>
      </c>
      <c r="G448" s="35">
        <f t="shared" si="45"/>
        <v>2626</v>
      </c>
      <c r="H448" s="36">
        <v>0.02</v>
      </c>
      <c r="I448" s="35">
        <f t="shared" si="46"/>
        <v>2678.52</v>
      </c>
    </row>
    <row r="449" spans="1:9" s="2" customFormat="1" ht="16.5" thickBot="1">
      <c r="A449" s="184"/>
      <c r="B449" s="172" t="s">
        <v>67</v>
      </c>
      <c r="C449" s="173"/>
      <c r="D449" s="111">
        <f>SUM(D441:D448)</f>
        <v>4400</v>
      </c>
      <c r="E449" s="111">
        <f>SUM(E441:E448)</f>
        <v>8200</v>
      </c>
      <c r="F449" s="25"/>
      <c r="G449" s="111">
        <f>SUM(G441:G448)</f>
        <v>8282</v>
      </c>
      <c r="H449" s="25"/>
      <c r="I449" s="111">
        <f>SUM(I441:I448)</f>
        <v>8447.64</v>
      </c>
    </row>
    <row r="450" spans="1:9" ht="12.75">
      <c r="A450" s="184"/>
      <c r="B450" s="45"/>
      <c r="D450" s="26"/>
      <c r="E450" s="26"/>
      <c r="G450" s="26"/>
      <c r="I450" s="26"/>
    </row>
    <row r="451" spans="1:9" ht="12.75" outlineLevel="1">
      <c r="A451" s="184"/>
      <c r="B451" s="174" t="s">
        <v>68</v>
      </c>
      <c r="C451" s="174"/>
      <c r="D451" s="26"/>
      <c r="E451" s="26"/>
      <c r="G451" s="26"/>
      <c r="I451" s="26"/>
    </row>
    <row r="452" spans="1:9" ht="12.75" outlineLevel="1">
      <c r="A452" s="184"/>
      <c r="B452" s="57" t="s">
        <v>205</v>
      </c>
      <c r="C452" s="41" t="s">
        <v>206</v>
      </c>
      <c r="D452" s="79"/>
      <c r="E452" s="35"/>
      <c r="F452" s="36">
        <v>0.01</v>
      </c>
      <c r="G452" s="35">
        <f>IF($E$572,E452,D452)*(1+F452)</f>
        <v>0</v>
      </c>
      <c r="H452" s="36">
        <v>0.02</v>
      </c>
      <c r="I452" s="35">
        <f>G452*(1+H452)</f>
        <v>0</v>
      </c>
    </row>
    <row r="453" spans="1:9" ht="12.75" outlineLevel="1">
      <c r="A453" s="184"/>
      <c r="B453" s="57"/>
      <c r="C453" s="41"/>
      <c r="D453" s="35"/>
      <c r="E453" s="35"/>
      <c r="F453" s="36">
        <v>0.01</v>
      </c>
      <c r="G453" s="35">
        <f>IF($E$572,E453,D453)*(1+F453)</f>
        <v>0</v>
      </c>
      <c r="H453" s="36">
        <v>0.02</v>
      </c>
      <c r="I453" s="35">
        <f>G453*(1+H453)</f>
        <v>0</v>
      </c>
    </row>
    <row r="454" spans="1:9" ht="13.5" outlineLevel="1" thickBot="1">
      <c r="A454" s="184"/>
      <c r="B454" s="57"/>
      <c r="C454" s="41"/>
      <c r="D454" s="35"/>
      <c r="E454" s="35"/>
      <c r="F454" s="36">
        <v>0.01</v>
      </c>
      <c r="G454" s="35">
        <f>IF($E$572,E454,D454)*(1+F454)</f>
        <v>0</v>
      </c>
      <c r="H454" s="36">
        <v>0.02</v>
      </c>
      <c r="I454" s="35">
        <f>G454*(1+H454)</f>
        <v>0</v>
      </c>
    </row>
    <row r="455" spans="1:9" s="2" customFormat="1" ht="16.5" thickBot="1">
      <c r="A455" s="184"/>
      <c r="B455" s="172" t="s">
        <v>69</v>
      </c>
      <c r="C455" s="173"/>
      <c r="D455" s="111">
        <f>SUM(D452:D454)</f>
        <v>0</v>
      </c>
      <c r="E455" s="111">
        <f>SUM(E452:E454)</f>
        <v>0</v>
      </c>
      <c r="F455" s="25"/>
      <c r="G455" s="111">
        <f>SUM(G452:G454)</f>
        <v>0</v>
      </c>
      <c r="H455" s="25"/>
      <c r="I455" s="111">
        <f>SUM(I452:I454)</f>
        <v>0</v>
      </c>
    </row>
    <row r="456" spans="1:9" ht="12.75">
      <c r="A456" s="184"/>
      <c r="B456" s="45"/>
      <c r="D456" s="26"/>
      <c r="E456" s="26"/>
      <c r="G456" s="26"/>
      <c r="I456" s="26"/>
    </row>
    <row r="457" spans="1:9" ht="12.75" outlineLevel="1">
      <c r="A457" s="184"/>
      <c r="B457" s="174" t="s">
        <v>70</v>
      </c>
      <c r="C457" s="174"/>
      <c r="D457" s="26"/>
      <c r="E457" s="26"/>
      <c r="G457" s="26"/>
      <c r="I457" s="26"/>
    </row>
    <row r="458" spans="1:9" ht="12.75" outlineLevel="1">
      <c r="A458" s="184"/>
      <c r="B458" s="57" t="s">
        <v>188</v>
      </c>
      <c r="C458" s="69" t="s">
        <v>189</v>
      </c>
      <c r="D458" s="79">
        <v>400</v>
      </c>
      <c r="E458" s="83">
        <v>400</v>
      </c>
      <c r="F458" s="36">
        <v>0.01</v>
      </c>
      <c r="G458" s="35">
        <f aca="true" t="shared" si="47" ref="G458:G469">IF($E$572,E458,D458)*(1+F458)</f>
        <v>404</v>
      </c>
      <c r="H458" s="36">
        <v>0.02</v>
      </c>
      <c r="I458" s="35">
        <f aca="true" t="shared" si="48" ref="I458:I469">G458*(1+H458)</f>
        <v>412.08</v>
      </c>
    </row>
    <row r="459" spans="1:9" ht="12.75" outlineLevel="1">
      <c r="A459" s="184"/>
      <c r="B459" s="57" t="s">
        <v>355</v>
      </c>
      <c r="C459" s="69" t="s">
        <v>358</v>
      </c>
      <c r="D459" s="83"/>
      <c r="E459" s="83"/>
      <c r="F459" s="36">
        <v>0.01</v>
      </c>
      <c r="G459" s="35">
        <f t="shared" si="47"/>
        <v>0</v>
      </c>
      <c r="H459" s="36">
        <v>0.02</v>
      </c>
      <c r="I459" s="35">
        <f t="shared" si="48"/>
        <v>0</v>
      </c>
    </row>
    <row r="460" spans="1:9" ht="12.75" outlineLevel="1">
      <c r="A460" s="184"/>
      <c r="B460" s="57" t="s">
        <v>207</v>
      </c>
      <c r="C460" s="41" t="s">
        <v>208</v>
      </c>
      <c r="D460" s="35"/>
      <c r="E460" s="35"/>
      <c r="F460" s="36">
        <v>0.01</v>
      </c>
      <c r="G460" s="35">
        <f t="shared" si="47"/>
        <v>0</v>
      </c>
      <c r="H460" s="36">
        <v>0.02</v>
      </c>
      <c r="I460" s="35">
        <f t="shared" si="48"/>
        <v>0</v>
      </c>
    </row>
    <row r="461" spans="1:9" ht="12.75" outlineLevel="1">
      <c r="A461" s="184"/>
      <c r="B461" s="57" t="s">
        <v>209</v>
      </c>
      <c r="C461" s="41" t="s">
        <v>210</v>
      </c>
      <c r="D461" s="35">
        <v>200</v>
      </c>
      <c r="E461" s="35">
        <v>200</v>
      </c>
      <c r="F461" s="36">
        <v>0.01</v>
      </c>
      <c r="G461" s="35">
        <f t="shared" si="47"/>
        <v>202</v>
      </c>
      <c r="H461" s="36">
        <v>0.02</v>
      </c>
      <c r="I461" s="35">
        <f t="shared" si="48"/>
        <v>206.04</v>
      </c>
    </row>
    <row r="462" spans="1:9" ht="12.75" outlineLevel="1">
      <c r="A462" s="184"/>
      <c r="B462" s="57" t="s">
        <v>211</v>
      </c>
      <c r="C462" s="41" t="s">
        <v>212</v>
      </c>
      <c r="D462" s="35"/>
      <c r="E462" s="35"/>
      <c r="F462" s="36">
        <v>0.01</v>
      </c>
      <c r="G462" s="35">
        <f t="shared" si="47"/>
        <v>0</v>
      </c>
      <c r="H462" s="36">
        <v>0.02</v>
      </c>
      <c r="I462" s="35">
        <f t="shared" si="48"/>
        <v>0</v>
      </c>
    </row>
    <row r="463" spans="1:9" ht="12.75" outlineLevel="1">
      <c r="A463" s="184"/>
      <c r="B463" s="57" t="s">
        <v>213</v>
      </c>
      <c r="C463" s="41" t="s">
        <v>214</v>
      </c>
      <c r="D463" s="35">
        <v>2000</v>
      </c>
      <c r="E463" s="35">
        <v>2000</v>
      </c>
      <c r="F463" s="36">
        <v>0.01</v>
      </c>
      <c r="G463" s="35">
        <f t="shared" si="47"/>
        <v>2020</v>
      </c>
      <c r="H463" s="36">
        <v>0.02</v>
      </c>
      <c r="I463" s="35">
        <f t="shared" si="48"/>
        <v>2060.4</v>
      </c>
    </row>
    <row r="464" spans="1:9" ht="12.75" outlineLevel="1">
      <c r="A464" s="184"/>
      <c r="B464" s="57" t="s">
        <v>215</v>
      </c>
      <c r="C464" s="41" t="s">
        <v>216</v>
      </c>
      <c r="D464" s="35">
        <v>700</v>
      </c>
      <c r="E464" s="35">
        <v>700</v>
      </c>
      <c r="F464" s="36">
        <v>0.01</v>
      </c>
      <c r="G464" s="35">
        <f t="shared" si="47"/>
        <v>707</v>
      </c>
      <c r="H464" s="36">
        <v>0.02</v>
      </c>
      <c r="I464" s="35">
        <f t="shared" si="48"/>
        <v>721.14</v>
      </c>
    </row>
    <row r="465" spans="1:9" ht="12.75" outlineLevel="1">
      <c r="A465" s="184"/>
      <c r="B465" s="57" t="s">
        <v>356</v>
      </c>
      <c r="C465" s="69" t="s">
        <v>357</v>
      </c>
      <c r="D465" s="35">
        <v>3000</v>
      </c>
      <c r="E465" s="35">
        <f>2855.5+1144.5</f>
        <v>4000</v>
      </c>
      <c r="F465" s="36">
        <v>0.01</v>
      </c>
      <c r="G465" s="35">
        <f t="shared" si="47"/>
        <v>4040</v>
      </c>
      <c r="H465" s="36">
        <v>0.02</v>
      </c>
      <c r="I465" s="35">
        <f t="shared" si="48"/>
        <v>4120.8</v>
      </c>
    </row>
    <row r="466" spans="1:9" ht="12.75" outlineLevel="1">
      <c r="A466" s="184"/>
      <c r="B466" s="57" t="s">
        <v>227</v>
      </c>
      <c r="C466" s="69" t="s">
        <v>228</v>
      </c>
      <c r="D466" s="35"/>
      <c r="E466" s="35"/>
      <c r="F466" s="36">
        <v>0.01</v>
      </c>
      <c r="G466" s="35">
        <f t="shared" si="47"/>
        <v>0</v>
      </c>
      <c r="H466" s="36">
        <v>0.02</v>
      </c>
      <c r="I466" s="35">
        <f t="shared" si="48"/>
        <v>0</v>
      </c>
    </row>
    <row r="467" spans="1:9" ht="12.75" outlineLevel="1">
      <c r="A467" s="184"/>
      <c r="B467" s="71"/>
      <c r="C467" s="41"/>
      <c r="D467" s="35"/>
      <c r="E467" s="35"/>
      <c r="F467" s="36">
        <v>0.01</v>
      </c>
      <c r="G467" s="35">
        <f t="shared" si="47"/>
        <v>0</v>
      </c>
      <c r="H467" s="36">
        <v>0.02</v>
      </c>
      <c r="I467" s="35">
        <f t="shared" si="48"/>
        <v>0</v>
      </c>
    </row>
    <row r="468" spans="1:9" ht="12.75" outlineLevel="1">
      <c r="A468" s="184"/>
      <c r="B468" s="57"/>
      <c r="C468" s="41"/>
      <c r="D468" s="35"/>
      <c r="E468" s="35"/>
      <c r="F468" s="36">
        <v>0.01</v>
      </c>
      <c r="G468" s="35">
        <f t="shared" si="47"/>
        <v>0</v>
      </c>
      <c r="H468" s="36">
        <v>0.02</v>
      </c>
      <c r="I468" s="35">
        <f t="shared" si="48"/>
        <v>0</v>
      </c>
    </row>
    <row r="469" spans="1:9" ht="13.5" outlineLevel="1" thickBot="1">
      <c r="A469" s="184"/>
      <c r="B469" s="57"/>
      <c r="C469" s="41"/>
      <c r="D469" s="35"/>
      <c r="E469" s="35"/>
      <c r="F469" s="36">
        <v>0.01</v>
      </c>
      <c r="G469" s="35">
        <f t="shared" si="47"/>
        <v>0</v>
      </c>
      <c r="H469" s="36">
        <v>0.02</v>
      </c>
      <c r="I469" s="35">
        <f t="shared" si="48"/>
        <v>0</v>
      </c>
    </row>
    <row r="470" spans="1:9" s="2" customFormat="1" ht="16.5" thickBot="1">
      <c r="A470" s="184"/>
      <c r="B470" s="172" t="s">
        <v>71</v>
      </c>
      <c r="C470" s="173"/>
      <c r="D470" s="111">
        <f>SUM(D458:D469)</f>
        <v>6300</v>
      </c>
      <c r="E470" s="111">
        <f>SUM(E458:E469)</f>
        <v>7300</v>
      </c>
      <c r="F470" s="25"/>
      <c r="G470" s="111">
        <f>SUM(G458:G469)</f>
        <v>7373</v>
      </c>
      <c r="H470" s="25"/>
      <c r="I470" s="111">
        <f>SUM(I458:I469)</f>
        <v>7520.46</v>
      </c>
    </row>
    <row r="471" spans="1:9" ht="12.75">
      <c r="A471" s="184"/>
      <c r="B471" s="45"/>
      <c r="D471" s="26"/>
      <c r="E471" s="26"/>
      <c r="G471" s="26"/>
      <c r="I471" s="26"/>
    </row>
    <row r="472" spans="1:9" ht="12.75" outlineLevel="1">
      <c r="A472" s="184"/>
      <c r="B472" s="174" t="s">
        <v>72</v>
      </c>
      <c r="C472" s="174"/>
      <c r="D472" s="26"/>
      <c r="E472" s="26"/>
      <c r="G472" s="26"/>
      <c r="I472" s="26"/>
    </row>
    <row r="473" spans="1:9" ht="12.75" outlineLevel="1">
      <c r="A473" s="184"/>
      <c r="B473" s="57" t="s">
        <v>501</v>
      </c>
      <c r="C473" s="41" t="s">
        <v>217</v>
      </c>
      <c r="D473" s="79">
        <v>830</v>
      </c>
      <c r="E473" s="35">
        <v>507.86</v>
      </c>
      <c r="F473" s="36">
        <v>0.028</v>
      </c>
      <c r="G473" s="35">
        <f aca="true" t="shared" si="49" ref="G473:G479">IF($E$572,E473,D473)*(1+F473)</f>
        <v>522.0800800000001</v>
      </c>
      <c r="H473" s="36">
        <v>0.028</v>
      </c>
      <c r="I473" s="35">
        <f aca="true" t="shared" si="50" ref="I473:I479">G473*(1+H473)</f>
        <v>536.69832224</v>
      </c>
    </row>
    <row r="474" spans="1:9" ht="12.75" outlineLevel="1">
      <c r="A474" s="184"/>
      <c r="B474" s="57" t="s">
        <v>218</v>
      </c>
      <c r="C474" s="41" t="s">
        <v>219</v>
      </c>
      <c r="D474" s="35">
        <f>66+142</f>
        <v>208</v>
      </c>
      <c r="E474" s="35"/>
      <c r="F474" s="36">
        <v>0.028</v>
      </c>
      <c r="G474" s="35">
        <f t="shared" si="49"/>
        <v>0</v>
      </c>
      <c r="H474" s="36">
        <v>0.028</v>
      </c>
      <c r="I474" s="35">
        <f t="shared" si="50"/>
        <v>0</v>
      </c>
    </row>
    <row r="475" spans="1:9" ht="12.75" outlineLevel="1">
      <c r="A475" s="184"/>
      <c r="B475" s="85" t="s">
        <v>391</v>
      </c>
      <c r="C475" s="112" t="s">
        <v>220</v>
      </c>
      <c r="D475" s="91">
        <v>5795</v>
      </c>
      <c r="E475" s="83"/>
      <c r="F475" s="129">
        <v>0.025</v>
      </c>
      <c r="G475" s="83">
        <f t="shared" si="49"/>
        <v>0</v>
      </c>
      <c r="H475" s="129">
        <v>0.025</v>
      </c>
      <c r="I475" s="83">
        <f t="shared" si="50"/>
        <v>0</v>
      </c>
    </row>
    <row r="476" spans="1:9" ht="12.75" outlineLevel="1">
      <c r="A476" s="184"/>
      <c r="B476" s="57" t="s">
        <v>390</v>
      </c>
      <c r="C476" s="69" t="s">
        <v>220</v>
      </c>
      <c r="D476" s="35">
        <v>200</v>
      </c>
      <c r="E476" s="35">
        <v>1090</v>
      </c>
      <c r="F476" s="36">
        <v>0.028</v>
      </c>
      <c r="G476" s="35">
        <f t="shared" si="49"/>
        <v>1120.52</v>
      </c>
      <c r="H476" s="36">
        <v>0.028</v>
      </c>
      <c r="I476" s="35">
        <f t="shared" si="50"/>
        <v>1151.89456</v>
      </c>
    </row>
    <row r="477" spans="1:9" ht="12.75" outlineLevel="1">
      <c r="A477" s="184"/>
      <c r="B477" s="57"/>
      <c r="C477" s="41"/>
      <c r="D477" s="35"/>
      <c r="E477" s="35"/>
      <c r="F477" s="36">
        <v>0.028</v>
      </c>
      <c r="G477" s="35">
        <f t="shared" si="49"/>
        <v>0</v>
      </c>
      <c r="H477" s="36">
        <v>0.028</v>
      </c>
      <c r="I477" s="35">
        <f t="shared" si="50"/>
        <v>0</v>
      </c>
    </row>
    <row r="478" spans="1:9" ht="12.75" outlineLevel="1">
      <c r="A478" s="184"/>
      <c r="B478" s="57"/>
      <c r="C478" s="41"/>
      <c r="D478" s="35"/>
      <c r="E478" s="35"/>
      <c r="F478" s="36">
        <v>0.028</v>
      </c>
      <c r="G478" s="35">
        <f t="shared" si="49"/>
        <v>0</v>
      </c>
      <c r="H478" s="36">
        <v>0.028</v>
      </c>
      <c r="I478" s="35">
        <f t="shared" si="50"/>
        <v>0</v>
      </c>
    </row>
    <row r="479" spans="1:9" ht="13.5" outlineLevel="1" thickBot="1">
      <c r="A479" s="184"/>
      <c r="B479" s="57"/>
      <c r="C479" s="41"/>
      <c r="D479" s="35"/>
      <c r="E479" s="35"/>
      <c r="F479" s="36">
        <v>0.028</v>
      </c>
      <c r="G479" s="35">
        <f t="shared" si="49"/>
        <v>0</v>
      </c>
      <c r="H479" s="36">
        <v>0.028</v>
      </c>
      <c r="I479" s="35">
        <f t="shared" si="50"/>
        <v>0</v>
      </c>
    </row>
    <row r="480" spans="1:9" s="2" customFormat="1" ht="16.5" thickBot="1">
      <c r="A480" s="184"/>
      <c r="B480" s="172" t="s">
        <v>73</v>
      </c>
      <c r="C480" s="173"/>
      <c r="D480" s="111">
        <f>SUM(D473:D479)</f>
        <v>7033</v>
      </c>
      <c r="E480" s="111">
        <f>SUM(E473:E479)</f>
        <v>1597.8600000000001</v>
      </c>
      <c r="F480" s="25"/>
      <c r="G480" s="111">
        <f>SUM(G473:G479)</f>
        <v>1642.6000800000002</v>
      </c>
      <c r="H480" s="25"/>
      <c r="I480" s="111">
        <f>SUM(I473:I479)</f>
        <v>1688.59288224</v>
      </c>
    </row>
    <row r="481" spans="1:9" ht="12.75">
      <c r="A481" s="184"/>
      <c r="B481" s="45"/>
      <c r="D481" s="26"/>
      <c r="E481" s="26"/>
      <c r="G481" s="26"/>
      <c r="I481" s="26"/>
    </row>
    <row r="482" spans="1:9" ht="12.75" outlineLevel="1">
      <c r="A482" s="184"/>
      <c r="B482" s="174" t="s">
        <v>74</v>
      </c>
      <c r="C482" s="174"/>
      <c r="D482" s="26"/>
      <c r="E482" s="26"/>
      <c r="G482" s="26"/>
      <c r="I482" s="26"/>
    </row>
    <row r="483" spans="1:9" ht="12.75" outlineLevel="1">
      <c r="A483" s="184"/>
      <c r="B483" s="70" t="s">
        <v>193</v>
      </c>
      <c r="C483" s="69" t="s">
        <v>194</v>
      </c>
      <c r="D483" s="79">
        <v>500</v>
      </c>
      <c r="E483" s="35">
        <v>824.5</v>
      </c>
      <c r="F483" s="36">
        <v>0.01</v>
      </c>
      <c r="G483" s="35">
        <f>IF($E$572,E483,D483)*(1+F483)</f>
        <v>832.745</v>
      </c>
      <c r="H483" s="36">
        <v>0.02</v>
      </c>
      <c r="I483" s="35">
        <f>G483*(1+H483)</f>
        <v>849.3999</v>
      </c>
    </row>
    <row r="484" spans="1:9" ht="12.75" outlineLevel="1">
      <c r="A484" s="184"/>
      <c r="B484" s="85" t="s">
        <v>436</v>
      </c>
      <c r="C484" s="112" t="s">
        <v>221</v>
      </c>
      <c r="D484" s="91">
        <v>126987</v>
      </c>
      <c r="E484" s="83"/>
      <c r="F484" s="129">
        <v>0.025</v>
      </c>
      <c r="G484" s="83">
        <f>IF($E$572,E484,D484)*(1+F484)</f>
        <v>0</v>
      </c>
      <c r="H484" s="129">
        <v>0.025</v>
      </c>
      <c r="I484" s="83">
        <f>G484*(1+H484)</f>
        <v>0</v>
      </c>
    </row>
    <row r="485" spans="1:9" ht="13.5" outlineLevel="1" thickBot="1">
      <c r="A485" s="184"/>
      <c r="B485" s="57" t="s">
        <v>462</v>
      </c>
      <c r="C485" s="69" t="s">
        <v>221</v>
      </c>
      <c r="D485" s="35">
        <v>12731</v>
      </c>
      <c r="E485" s="35">
        <v>6731</v>
      </c>
      <c r="F485" s="36">
        <v>0.01</v>
      </c>
      <c r="G485" s="35">
        <f>IF($E$572,E485,D485)*(1+F485)</f>
        <v>6798.31</v>
      </c>
      <c r="H485" s="36">
        <v>0.02</v>
      </c>
      <c r="I485" s="35">
        <f>G485*(1+H485)</f>
        <v>6934.2762</v>
      </c>
    </row>
    <row r="486" spans="1:9" s="2" customFormat="1" ht="16.5" thickBot="1">
      <c r="A486" s="184"/>
      <c r="B486" s="172" t="s">
        <v>75</v>
      </c>
      <c r="C486" s="173"/>
      <c r="D486" s="111">
        <f>SUM(D483:D485)</f>
        <v>140218</v>
      </c>
      <c r="E486" s="111">
        <f>SUM(E483:E485)</f>
        <v>7555.5</v>
      </c>
      <c r="F486" s="25"/>
      <c r="G486" s="111">
        <f>SUM(G483:G485)</f>
        <v>7631.055</v>
      </c>
      <c r="H486" s="25"/>
      <c r="I486" s="111">
        <f>SUM(I483:I485)</f>
        <v>7783.676100000001</v>
      </c>
    </row>
    <row r="487" spans="1:9" ht="12.75">
      <c r="A487" s="184"/>
      <c r="B487" s="45"/>
      <c r="D487" s="26"/>
      <c r="E487" s="26"/>
      <c r="G487" s="26"/>
      <c r="I487" s="26"/>
    </row>
    <row r="488" spans="1:9" ht="12.75" outlineLevel="1">
      <c r="A488" s="184"/>
      <c r="B488" s="174" t="s">
        <v>76</v>
      </c>
      <c r="C488" s="174"/>
      <c r="D488" s="26"/>
      <c r="E488" s="26"/>
      <c r="G488" s="26"/>
      <c r="I488" s="26"/>
    </row>
    <row r="489" spans="1:9" ht="12.75" outlineLevel="1">
      <c r="A489" s="184"/>
      <c r="B489" s="57" t="s">
        <v>222</v>
      </c>
      <c r="C489" s="41" t="s">
        <v>223</v>
      </c>
      <c r="D489" s="79">
        <v>1500</v>
      </c>
      <c r="E489" s="35">
        <f>1505.66+994.34</f>
        <v>2500</v>
      </c>
      <c r="F489" s="36">
        <v>0.01</v>
      </c>
      <c r="G489" s="35">
        <f>IF($E$572,E489,D489)*(1+F489)</f>
        <v>2525</v>
      </c>
      <c r="H489" s="36">
        <v>0.02</v>
      </c>
      <c r="I489" s="35">
        <f aca="true" t="shared" si="51" ref="I489:I496">G489*(1+H489)</f>
        <v>2575.5</v>
      </c>
    </row>
    <row r="490" spans="1:9" ht="12.75" outlineLevel="1">
      <c r="A490" s="184"/>
      <c r="B490" s="85" t="s">
        <v>409</v>
      </c>
      <c r="C490" s="112" t="s">
        <v>224</v>
      </c>
      <c r="D490" s="91">
        <v>31282</v>
      </c>
      <c r="E490" s="83"/>
      <c r="F490" s="129">
        <v>0.025</v>
      </c>
      <c r="G490" s="83">
        <f>IF($E$572,E490,D490)*(1+F490)</f>
        <v>0</v>
      </c>
      <c r="H490" s="129">
        <v>0.025</v>
      </c>
      <c r="I490" s="83">
        <f t="shared" si="51"/>
        <v>0</v>
      </c>
    </row>
    <row r="491" spans="1:9" ht="12.75" outlineLevel="1">
      <c r="A491" s="184"/>
      <c r="B491" s="85" t="s">
        <v>410</v>
      </c>
      <c r="C491" s="115" t="s">
        <v>364</v>
      </c>
      <c r="D491" s="91">
        <v>13748</v>
      </c>
      <c r="E491" s="83"/>
      <c r="F491" s="129">
        <v>0.025</v>
      </c>
      <c r="G491" s="83">
        <f>IF($E$572,E491,D491)*(1+F491)</f>
        <v>0</v>
      </c>
      <c r="H491" s="129">
        <v>0.025</v>
      </c>
      <c r="I491" s="83">
        <f t="shared" si="51"/>
        <v>0</v>
      </c>
    </row>
    <row r="492" spans="1:9" ht="12.75" outlineLevel="1">
      <c r="A492" s="184"/>
      <c r="B492" s="57" t="s">
        <v>463</v>
      </c>
      <c r="C492" s="41">
        <v>37050</v>
      </c>
      <c r="D492" s="35"/>
      <c r="E492" s="35"/>
      <c r="F492" s="36">
        <v>0.01</v>
      </c>
      <c r="G492" s="35">
        <v>0</v>
      </c>
      <c r="H492" s="36">
        <v>0.02</v>
      </c>
      <c r="I492" s="35">
        <f t="shared" si="51"/>
        <v>0</v>
      </c>
    </row>
    <row r="493" spans="1:9" ht="12.75" outlineLevel="1">
      <c r="A493" s="184"/>
      <c r="B493" s="122" t="s">
        <v>464</v>
      </c>
      <c r="C493" s="123">
        <v>37050</v>
      </c>
      <c r="D493" s="121"/>
      <c r="E493" s="121">
        <v>16005</v>
      </c>
      <c r="F493" s="36">
        <v>0.01</v>
      </c>
      <c r="G493" s="35">
        <f>IF($E$572,E493,D493)*(1+F493)</f>
        <v>16165.05</v>
      </c>
      <c r="H493" s="36">
        <v>0.02</v>
      </c>
      <c r="I493" s="35">
        <f t="shared" si="51"/>
        <v>16488.351</v>
      </c>
    </row>
    <row r="494" spans="1:9" ht="12.75" outlineLevel="1">
      <c r="A494" s="184"/>
      <c r="B494" s="57"/>
      <c r="C494" s="41"/>
      <c r="D494" s="35"/>
      <c r="E494" s="35"/>
      <c r="F494" s="36">
        <v>0.01</v>
      </c>
      <c r="G494" s="35">
        <f>IF($E$572,E494,D494)*(1+F494)</f>
        <v>0</v>
      </c>
      <c r="H494" s="36">
        <v>0.02</v>
      </c>
      <c r="I494" s="35">
        <f t="shared" si="51"/>
        <v>0</v>
      </c>
    </row>
    <row r="495" spans="1:9" ht="12.75" outlineLevel="1">
      <c r="A495" s="184"/>
      <c r="B495" s="57"/>
      <c r="C495" s="41"/>
      <c r="D495" s="35"/>
      <c r="E495" s="35"/>
      <c r="F495" s="36">
        <v>0.01</v>
      </c>
      <c r="G495" s="35">
        <f>IF($E$572,E495,D495)*(1+F495)</f>
        <v>0</v>
      </c>
      <c r="H495" s="36">
        <v>0.02</v>
      </c>
      <c r="I495" s="35">
        <f t="shared" si="51"/>
        <v>0</v>
      </c>
    </row>
    <row r="496" spans="1:9" ht="13.5" outlineLevel="1" thickBot="1">
      <c r="A496" s="184"/>
      <c r="B496" s="57"/>
      <c r="C496" s="41"/>
      <c r="D496" s="35"/>
      <c r="E496" s="35"/>
      <c r="F496" s="36">
        <v>0.01</v>
      </c>
      <c r="G496" s="35">
        <f>IF($E$572,E496,D496)*(1+F496)</f>
        <v>0</v>
      </c>
      <c r="H496" s="36">
        <v>0.02</v>
      </c>
      <c r="I496" s="35">
        <f t="shared" si="51"/>
        <v>0</v>
      </c>
    </row>
    <row r="497" spans="1:9" s="2" customFormat="1" ht="16.5" thickBot="1">
      <c r="A497" s="184"/>
      <c r="B497" s="172" t="s">
        <v>77</v>
      </c>
      <c r="C497" s="173"/>
      <c r="D497" s="111">
        <f>SUM(D489:D496)</f>
        <v>46530</v>
      </c>
      <c r="E497" s="111">
        <f>SUM(E489:E496)</f>
        <v>18505</v>
      </c>
      <c r="F497" s="25"/>
      <c r="G497" s="111">
        <f>SUM(G489:G496)</f>
        <v>18690.05</v>
      </c>
      <c r="H497" s="25"/>
      <c r="I497" s="111">
        <f>SUM(I489:I496)</f>
        <v>19063.851</v>
      </c>
    </row>
    <row r="498" spans="1:9" ht="12.75">
      <c r="A498" s="184"/>
      <c r="B498" s="45"/>
      <c r="D498" s="26"/>
      <c r="E498" s="26"/>
      <c r="G498" s="26"/>
      <c r="I498" s="26"/>
    </row>
    <row r="499" spans="1:9" ht="12.75" outlineLevel="1">
      <c r="A499" s="184"/>
      <c r="B499" s="174" t="s">
        <v>78</v>
      </c>
      <c r="C499" s="174"/>
      <c r="D499" s="26"/>
      <c r="E499" s="26"/>
      <c r="G499" s="26"/>
      <c r="I499" s="26"/>
    </row>
    <row r="500" spans="1:9" ht="12.75" outlineLevel="1">
      <c r="A500" s="184"/>
      <c r="B500" s="57" t="s">
        <v>406</v>
      </c>
      <c r="C500" s="41" t="s">
        <v>225</v>
      </c>
      <c r="D500" s="79">
        <v>2000</v>
      </c>
      <c r="E500" s="35">
        <v>2000</v>
      </c>
      <c r="F500" s="36">
        <v>0.01</v>
      </c>
      <c r="G500" s="35">
        <f aca="true" t="shared" si="52" ref="G500:G505">IF($E$572,E500,D500)*(1+F500)</f>
        <v>2020</v>
      </c>
      <c r="H500" s="36">
        <v>0.02</v>
      </c>
      <c r="I500" s="35">
        <f aca="true" t="shared" si="53" ref="I500:I505">G500*(1+H500)</f>
        <v>2060.4</v>
      </c>
    </row>
    <row r="501" spans="1:9" ht="12.75" outlineLevel="1">
      <c r="A501" s="184"/>
      <c r="B501" s="57"/>
      <c r="C501" s="41"/>
      <c r="D501" s="35"/>
      <c r="E501" s="35"/>
      <c r="F501" s="36">
        <v>0.01</v>
      </c>
      <c r="G501" s="35">
        <f t="shared" si="52"/>
        <v>0</v>
      </c>
      <c r="H501" s="36">
        <v>0.02</v>
      </c>
      <c r="I501" s="35">
        <f t="shared" si="53"/>
        <v>0</v>
      </c>
    </row>
    <row r="502" spans="1:9" ht="12.75" outlineLevel="1">
      <c r="A502" s="184"/>
      <c r="B502" s="57"/>
      <c r="C502" s="41"/>
      <c r="D502" s="35"/>
      <c r="E502" s="35"/>
      <c r="F502" s="36">
        <v>0.01</v>
      </c>
      <c r="G502" s="35">
        <f t="shared" si="52"/>
        <v>0</v>
      </c>
      <c r="H502" s="36">
        <v>0.02</v>
      </c>
      <c r="I502" s="35">
        <f t="shared" si="53"/>
        <v>0</v>
      </c>
    </row>
    <row r="503" spans="1:9" ht="12.75" outlineLevel="1">
      <c r="A503" s="184"/>
      <c r="B503" s="57"/>
      <c r="C503" s="41"/>
      <c r="D503" s="35"/>
      <c r="E503" s="35"/>
      <c r="F503" s="36">
        <v>0.01</v>
      </c>
      <c r="G503" s="35">
        <f t="shared" si="52"/>
        <v>0</v>
      </c>
      <c r="H503" s="36">
        <v>0.02</v>
      </c>
      <c r="I503" s="35">
        <f t="shared" si="53"/>
        <v>0</v>
      </c>
    </row>
    <row r="504" spans="1:9" ht="12.75" outlineLevel="1">
      <c r="A504" s="184"/>
      <c r="B504" s="57"/>
      <c r="C504" s="41"/>
      <c r="D504" s="35"/>
      <c r="E504" s="35"/>
      <c r="F504" s="36">
        <v>0.01</v>
      </c>
      <c r="G504" s="35">
        <f t="shared" si="52"/>
        <v>0</v>
      </c>
      <c r="H504" s="36">
        <v>0.02</v>
      </c>
      <c r="I504" s="35">
        <f t="shared" si="53"/>
        <v>0</v>
      </c>
    </row>
    <row r="505" spans="1:9" ht="13.5" outlineLevel="1" thickBot="1">
      <c r="A505" s="184"/>
      <c r="B505" s="57"/>
      <c r="C505" s="41"/>
      <c r="D505" s="35"/>
      <c r="E505" s="35"/>
      <c r="F505" s="36">
        <v>0.01</v>
      </c>
      <c r="G505" s="35">
        <f t="shared" si="52"/>
        <v>0</v>
      </c>
      <c r="H505" s="36">
        <v>0.02</v>
      </c>
      <c r="I505" s="35">
        <f t="shared" si="53"/>
        <v>0</v>
      </c>
    </row>
    <row r="506" spans="1:9" s="2" customFormat="1" ht="16.5" thickBot="1">
      <c r="A506" s="184"/>
      <c r="B506" s="172" t="s">
        <v>79</v>
      </c>
      <c r="C506" s="173"/>
      <c r="D506" s="111">
        <f>SUM(D500:D505)</f>
        <v>2000</v>
      </c>
      <c r="E506" s="111">
        <f>SUM(E500:E505)</f>
        <v>2000</v>
      </c>
      <c r="F506" s="25"/>
      <c r="G506" s="111">
        <f>SUM(G500:G505)</f>
        <v>2020</v>
      </c>
      <c r="H506" s="25"/>
      <c r="I506" s="111">
        <f>SUM(I500:I505)</f>
        <v>2060.4</v>
      </c>
    </row>
    <row r="507" spans="1:9" ht="12.75">
      <c r="A507" s="184"/>
      <c r="B507" s="45"/>
      <c r="D507" s="26"/>
      <c r="E507" s="26"/>
      <c r="G507" s="26"/>
      <c r="I507" s="26"/>
    </row>
    <row r="508" spans="1:9" ht="12.75" outlineLevel="1">
      <c r="A508" s="184"/>
      <c r="B508" s="174" t="s">
        <v>80</v>
      </c>
      <c r="C508" s="174"/>
      <c r="D508" s="26"/>
      <c r="E508" s="26"/>
      <c r="G508" s="26"/>
      <c r="I508" s="26"/>
    </row>
    <row r="509" spans="1:9" ht="12.75" outlineLevel="1">
      <c r="A509" s="184"/>
      <c r="B509" s="71" t="s">
        <v>199</v>
      </c>
      <c r="C509" s="72" t="s">
        <v>200</v>
      </c>
      <c r="D509" s="79"/>
      <c r="E509" s="35"/>
      <c r="F509" s="36">
        <v>0.01</v>
      </c>
      <c r="G509" s="35">
        <f aca="true" t="shared" si="54" ref="G509:G525">IF($E$572,E509,D509)*(1+F509)</f>
        <v>0</v>
      </c>
      <c r="H509" s="36">
        <v>0.02</v>
      </c>
      <c r="I509" s="35">
        <f aca="true" t="shared" si="55" ref="I509:I522">G509*(1+H509)</f>
        <v>0</v>
      </c>
    </row>
    <row r="510" spans="1:9" ht="12.75" outlineLevel="1">
      <c r="A510" s="184"/>
      <c r="B510" s="57"/>
      <c r="C510" s="41"/>
      <c r="D510" s="35"/>
      <c r="E510" s="35"/>
      <c r="F510" s="36">
        <v>0.01</v>
      </c>
      <c r="G510" s="35">
        <f t="shared" si="54"/>
        <v>0</v>
      </c>
      <c r="H510" s="36">
        <v>0.02</v>
      </c>
      <c r="I510" s="35">
        <f t="shared" si="55"/>
        <v>0</v>
      </c>
    </row>
    <row r="511" spans="1:9" ht="12.75" outlineLevel="1">
      <c r="A511" s="184"/>
      <c r="B511" s="57" t="s">
        <v>373</v>
      </c>
      <c r="C511" s="69" t="s">
        <v>200</v>
      </c>
      <c r="D511" s="35">
        <v>3500</v>
      </c>
      <c r="E511" s="35">
        <f>3500+769</f>
        <v>4269</v>
      </c>
      <c r="F511" s="36">
        <v>0.01</v>
      </c>
      <c r="G511" s="35">
        <f t="shared" si="54"/>
        <v>4311.69</v>
      </c>
      <c r="H511" s="36">
        <v>0.02</v>
      </c>
      <c r="I511" s="35">
        <f t="shared" si="55"/>
        <v>4397.9238</v>
      </c>
    </row>
    <row r="512" spans="1:9" ht="12.75" outlineLevel="1">
      <c r="A512" s="184"/>
      <c r="B512" s="57" t="s">
        <v>375</v>
      </c>
      <c r="C512" s="69" t="s">
        <v>200</v>
      </c>
      <c r="D512" s="35">
        <v>7000</v>
      </c>
      <c r="E512" s="35">
        <v>7000</v>
      </c>
      <c r="F512" s="36">
        <v>0.01</v>
      </c>
      <c r="G512" s="35">
        <f t="shared" si="54"/>
        <v>7070</v>
      </c>
      <c r="H512" s="36">
        <v>0.02</v>
      </c>
      <c r="I512" s="35">
        <f t="shared" si="55"/>
        <v>7211.400000000001</v>
      </c>
    </row>
    <row r="513" spans="1:9" ht="12.75" outlineLevel="1">
      <c r="A513" s="184"/>
      <c r="B513" s="57" t="s">
        <v>370</v>
      </c>
      <c r="C513" s="69" t="s">
        <v>200</v>
      </c>
      <c r="D513" s="35">
        <v>3500</v>
      </c>
      <c r="E513" s="35">
        <f>3550+213.75</f>
        <v>3763.75</v>
      </c>
      <c r="F513" s="36">
        <v>0.01</v>
      </c>
      <c r="G513" s="35">
        <f t="shared" si="54"/>
        <v>3801.3875</v>
      </c>
      <c r="H513" s="36">
        <v>0.02</v>
      </c>
      <c r="I513" s="35">
        <f t="shared" si="55"/>
        <v>3877.41525</v>
      </c>
    </row>
    <row r="514" spans="1:9" ht="12.75" outlineLevel="1">
      <c r="A514" s="184"/>
      <c r="B514" s="57" t="s">
        <v>371</v>
      </c>
      <c r="C514" s="69" t="s">
        <v>200</v>
      </c>
      <c r="D514" s="35"/>
      <c r="E514" s="35"/>
      <c r="F514" s="36">
        <v>0.01</v>
      </c>
      <c r="G514" s="35">
        <f t="shared" si="54"/>
        <v>0</v>
      </c>
      <c r="H514" s="36">
        <v>0.02</v>
      </c>
      <c r="I514" s="35">
        <f t="shared" si="55"/>
        <v>0</v>
      </c>
    </row>
    <row r="515" spans="1:9" ht="12.75" outlineLevel="1">
      <c r="A515" s="184"/>
      <c r="B515" s="57" t="s">
        <v>401</v>
      </c>
      <c r="C515" s="69" t="s">
        <v>200</v>
      </c>
      <c r="D515" s="35"/>
      <c r="E515" s="35"/>
      <c r="F515" s="36">
        <v>0.01</v>
      </c>
      <c r="G515" s="35">
        <f t="shared" si="54"/>
        <v>0</v>
      </c>
      <c r="H515" s="36">
        <v>0.02</v>
      </c>
      <c r="I515" s="35">
        <f t="shared" si="55"/>
        <v>0</v>
      </c>
    </row>
    <row r="516" spans="1:9" ht="12.75" outlineLevel="1">
      <c r="A516" s="184"/>
      <c r="B516" s="57" t="s">
        <v>372</v>
      </c>
      <c r="C516" s="69" t="s">
        <v>200</v>
      </c>
      <c r="D516" s="35">
        <v>5500</v>
      </c>
      <c r="E516" s="35">
        <v>5500</v>
      </c>
      <c r="F516" s="36">
        <v>0.01</v>
      </c>
      <c r="G516" s="35">
        <f t="shared" si="54"/>
        <v>5555</v>
      </c>
      <c r="H516" s="36">
        <v>0.02</v>
      </c>
      <c r="I516" s="35">
        <f t="shared" si="55"/>
        <v>5666.1</v>
      </c>
    </row>
    <row r="517" spans="1:9" ht="12.75" outlineLevel="1">
      <c r="A517" s="184"/>
      <c r="B517" s="57" t="s">
        <v>374</v>
      </c>
      <c r="C517" s="69" t="s">
        <v>200</v>
      </c>
      <c r="D517" s="35"/>
      <c r="E517" s="35"/>
      <c r="F517" s="36">
        <v>0.01</v>
      </c>
      <c r="G517" s="35">
        <f t="shared" si="54"/>
        <v>0</v>
      </c>
      <c r="H517" s="36">
        <v>0.02</v>
      </c>
      <c r="I517" s="35">
        <f t="shared" si="55"/>
        <v>0</v>
      </c>
    </row>
    <row r="518" spans="1:9" ht="12.75" outlineLevel="1">
      <c r="A518" s="184"/>
      <c r="B518" s="57" t="s">
        <v>452</v>
      </c>
      <c r="C518" s="69" t="s">
        <v>200</v>
      </c>
      <c r="D518" s="35">
        <v>2500</v>
      </c>
      <c r="E518" s="35">
        <v>2500</v>
      </c>
      <c r="F518" s="36">
        <v>0.01</v>
      </c>
      <c r="G518" s="35">
        <f t="shared" si="54"/>
        <v>2525</v>
      </c>
      <c r="H518" s="36">
        <v>0.02</v>
      </c>
      <c r="I518" s="35">
        <f t="shared" si="55"/>
        <v>2575.5</v>
      </c>
    </row>
    <row r="519" spans="1:9" ht="12.75" outlineLevel="1">
      <c r="A519" s="184"/>
      <c r="B519" s="57" t="s">
        <v>453</v>
      </c>
      <c r="C519" s="69" t="s">
        <v>200</v>
      </c>
      <c r="D519" s="35">
        <v>400</v>
      </c>
      <c r="E519" s="35">
        <v>260</v>
      </c>
      <c r="F519" s="36">
        <v>0.01</v>
      </c>
      <c r="G519" s="35">
        <f t="shared" si="54"/>
        <v>262.6</v>
      </c>
      <c r="H519" s="36">
        <v>0.02</v>
      </c>
      <c r="I519" s="35">
        <f t="shared" si="55"/>
        <v>267.85200000000003</v>
      </c>
    </row>
    <row r="520" spans="1:9" ht="12.75" outlineLevel="1">
      <c r="A520" s="184"/>
      <c r="B520" s="57" t="s">
        <v>454</v>
      </c>
      <c r="C520" s="69" t="s">
        <v>200</v>
      </c>
      <c r="D520" s="35">
        <v>200</v>
      </c>
      <c r="E520" s="35">
        <v>200</v>
      </c>
      <c r="F520" s="36">
        <v>0.01</v>
      </c>
      <c r="G520" s="35">
        <f t="shared" si="54"/>
        <v>202</v>
      </c>
      <c r="H520" s="36">
        <v>0.02</v>
      </c>
      <c r="I520" s="35">
        <f t="shared" si="55"/>
        <v>206.04</v>
      </c>
    </row>
    <row r="521" spans="1:9" ht="12.75" outlineLevel="1">
      <c r="A521" s="184"/>
      <c r="B521" s="57" t="s">
        <v>455</v>
      </c>
      <c r="C521" s="69" t="s">
        <v>200</v>
      </c>
      <c r="D521" s="35">
        <v>620</v>
      </c>
      <c r="E521" s="35">
        <v>460</v>
      </c>
      <c r="F521" s="36">
        <v>0.01</v>
      </c>
      <c r="G521" s="35">
        <f t="shared" si="54"/>
        <v>464.6</v>
      </c>
      <c r="H521" s="36">
        <v>0.02</v>
      </c>
      <c r="I521" s="35">
        <f t="shared" si="55"/>
        <v>473.89200000000005</v>
      </c>
    </row>
    <row r="522" spans="1:9" ht="12.75" outlineLevel="1">
      <c r="A522" s="184"/>
      <c r="B522" s="57" t="s">
        <v>456</v>
      </c>
      <c r="C522" s="69" t="s">
        <v>200</v>
      </c>
      <c r="D522" s="35">
        <v>1300</v>
      </c>
      <c r="E522" s="35">
        <v>1300</v>
      </c>
      <c r="F522" s="36">
        <v>0.01</v>
      </c>
      <c r="G522" s="35">
        <f t="shared" si="54"/>
        <v>1313</v>
      </c>
      <c r="H522" s="36">
        <v>0.02</v>
      </c>
      <c r="I522" s="35">
        <f t="shared" si="55"/>
        <v>1339.26</v>
      </c>
    </row>
    <row r="523" spans="1:9" ht="12.75" outlineLevel="1">
      <c r="A523" s="184"/>
      <c r="B523" s="57" t="s">
        <v>457</v>
      </c>
      <c r="C523" s="69" t="s">
        <v>200</v>
      </c>
      <c r="D523" s="35">
        <v>150</v>
      </c>
      <c r="E523" s="35">
        <v>150</v>
      </c>
      <c r="F523" s="36">
        <v>0.01</v>
      </c>
      <c r="G523" s="35">
        <f t="shared" si="54"/>
        <v>151.5</v>
      </c>
      <c r="H523" s="36">
        <v>0.02</v>
      </c>
      <c r="I523" s="35">
        <f>G523*(1+H523)</f>
        <v>154.53</v>
      </c>
    </row>
    <row r="524" spans="1:9" ht="12.75" outlineLevel="1">
      <c r="A524" s="184"/>
      <c r="B524" s="57"/>
      <c r="C524" s="41"/>
      <c r="D524" s="35"/>
      <c r="E524" s="35"/>
      <c r="F524" s="36">
        <v>0.01</v>
      </c>
      <c r="G524" s="35">
        <f t="shared" si="54"/>
        <v>0</v>
      </c>
      <c r="H524" s="36">
        <v>0.02</v>
      </c>
      <c r="I524" s="35">
        <f>G524*(1+H524)</f>
        <v>0</v>
      </c>
    </row>
    <row r="525" spans="1:9" ht="13.5" outlineLevel="1" thickBot="1">
      <c r="A525" s="184"/>
      <c r="B525" s="57"/>
      <c r="C525" s="41"/>
      <c r="D525" s="35"/>
      <c r="E525" s="35"/>
      <c r="F525" s="36">
        <v>0.01</v>
      </c>
      <c r="G525" s="35">
        <f t="shared" si="54"/>
        <v>0</v>
      </c>
      <c r="H525" s="36">
        <v>0.02</v>
      </c>
      <c r="I525" s="35">
        <f>G525*(1+H525)</f>
        <v>0</v>
      </c>
    </row>
    <row r="526" spans="1:9" s="2" customFormat="1" ht="16.5" thickBot="1">
      <c r="A526" s="184"/>
      <c r="B526" s="172" t="s">
        <v>81</v>
      </c>
      <c r="C526" s="173"/>
      <c r="D526" s="111">
        <f>SUM(D509:D525)</f>
        <v>24670</v>
      </c>
      <c r="E526" s="111">
        <f>SUM(E509:E525)</f>
        <v>25402.75</v>
      </c>
      <c r="F526" s="25"/>
      <c r="G526" s="111">
        <f>SUM(G509:G525)</f>
        <v>25656.777499999997</v>
      </c>
      <c r="H526" s="25"/>
      <c r="I526" s="111">
        <f>SUM(I509:I525)</f>
        <v>26169.91305</v>
      </c>
    </row>
    <row r="527" spans="1:9" ht="12.75">
      <c r="A527" s="184"/>
      <c r="B527" s="45"/>
      <c r="D527" s="26"/>
      <c r="E527" s="26"/>
      <c r="G527" s="26"/>
      <c r="I527" s="26"/>
    </row>
    <row r="528" spans="1:9" ht="12.75" outlineLevel="1">
      <c r="A528" s="184"/>
      <c r="B528" s="174" t="s">
        <v>82</v>
      </c>
      <c r="C528" s="174"/>
      <c r="D528" s="26"/>
      <c r="E528" s="26"/>
      <c r="G528" s="26"/>
      <c r="I528" s="26"/>
    </row>
    <row r="529" spans="1:9" ht="12.75" outlineLevel="1">
      <c r="A529" s="184"/>
      <c r="B529" s="71" t="s">
        <v>359</v>
      </c>
      <c r="C529" s="72" t="s">
        <v>365</v>
      </c>
      <c r="D529" s="79"/>
      <c r="E529" s="35"/>
      <c r="F529" s="36">
        <v>0.01</v>
      </c>
      <c r="G529" s="35">
        <f aca="true" t="shared" si="56" ref="G529:G540">IF($E$572,E529,D529)*(1+F529)</f>
        <v>0</v>
      </c>
      <c r="H529" s="36">
        <v>0.02</v>
      </c>
      <c r="I529" s="35">
        <f aca="true" t="shared" si="57" ref="I529:I540">G529*(1+H529)</f>
        <v>0</v>
      </c>
    </row>
    <row r="530" spans="1:9" ht="12.75" outlineLevel="1">
      <c r="A530" s="184"/>
      <c r="B530" s="57"/>
      <c r="C530" s="41"/>
      <c r="D530" s="35"/>
      <c r="E530" s="35"/>
      <c r="F530" s="36">
        <v>0.01</v>
      </c>
      <c r="G530" s="35">
        <f t="shared" si="56"/>
        <v>0</v>
      </c>
      <c r="H530" s="36">
        <v>0.02</v>
      </c>
      <c r="I530" s="35">
        <f t="shared" si="57"/>
        <v>0</v>
      </c>
    </row>
    <row r="531" spans="1:9" ht="12.75" outlineLevel="1">
      <c r="A531" s="184"/>
      <c r="B531" s="57" t="s">
        <v>376</v>
      </c>
      <c r="C531" s="69" t="s">
        <v>365</v>
      </c>
      <c r="D531" s="35">
        <v>2020</v>
      </c>
      <c r="E531" s="35">
        <f>1843+177</f>
        <v>2020</v>
      </c>
      <c r="F531" s="36">
        <v>0.01</v>
      </c>
      <c r="G531" s="35">
        <f t="shared" si="56"/>
        <v>2040.2</v>
      </c>
      <c r="H531" s="36">
        <v>0.02</v>
      </c>
      <c r="I531" s="35">
        <f t="shared" si="57"/>
        <v>2081.004</v>
      </c>
    </row>
    <row r="532" spans="1:9" ht="12.75" outlineLevel="1">
      <c r="A532" s="184"/>
      <c r="B532" s="57" t="s">
        <v>369</v>
      </c>
      <c r="C532" s="69" t="s">
        <v>365</v>
      </c>
      <c r="D532" s="35">
        <v>2000</v>
      </c>
      <c r="E532" s="35">
        <v>2000</v>
      </c>
      <c r="F532" s="36">
        <v>0.01</v>
      </c>
      <c r="G532" s="35">
        <f t="shared" si="56"/>
        <v>2020</v>
      </c>
      <c r="H532" s="36">
        <v>0.02</v>
      </c>
      <c r="I532" s="35">
        <f t="shared" si="57"/>
        <v>2060.4</v>
      </c>
    </row>
    <row r="533" spans="1:9" ht="12.75" outlineLevel="1">
      <c r="A533" s="184"/>
      <c r="B533" s="57" t="s">
        <v>502</v>
      </c>
      <c r="C533" s="69" t="s">
        <v>365</v>
      </c>
      <c r="D533" s="35">
        <v>2700</v>
      </c>
      <c r="E533" s="35">
        <v>2700</v>
      </c>
      <c r="F533" s="36">
        <v>0.01</v>
      </c>
      <c r="G533" s="35">
        <f t="shared" si="56"/>
        <v>2727</v>
      </c>
      <c r="H533" s="36">
        <v>0.02</v>
      </c>
      <c r="I533" s="35">
        <f t="shared" si="57"/>
        <v>2781.54</v>
      </c>
    </row>
    <row r="534" spans="1:9" ht="12.75" outlineLevel="1">
      <c r="A534" s="184"/>
      <c r="B534" s="57"/>
      <c r="C534" s="69"/>
      <c r="D534" s="35"/>
      <c r="E534" s="35"/>
      <c r="F534" s="36">
        <v>0.01</v>
      </c>
      <c r="G534" s="35">
        <f t="shared" si="56"/>
        <v>0</v>
      </c>
      <c r="H534" s="36">
        <v>0.02</v>
      </c>
      <c r="I534" s="35">
        <f t="shared" si="57"/>
        <v>0</v>
      </c>
    </row>
    <row r="535" spans="1:9" ht="12.75" outlineLevel="1">
      <c r="A535" s="184"/>
      <c r="B535" s="125" t="s">
        <v>475</v>
      </c>
      <c r="C535" s="126" t="s">
        <v>365</v>
      </c>
      <c r="D535" s="124">
        <v>0</v>
      </c>
      <c r="E535" s="124">
        <v>31510</v>
      </c>
      <c r="F535" s="36">
        <v>0.01</v>
      </c>
      <c r="G535" s="35">
        <f t="shared" si="56"/>
        <v>31825.1</v>
      </c>
      <c r="H535" s="36">
        <v>0.02</v>
      </c>
      <c r="I535" s="35">
        <f t="shared" si="57"/>
        <v>32461.602</v>
      </c>
    </row>
    <row r="536" spans="1:9" ht="12.75" outlineLevel="1">
      <c r="A536" s="184"/>
      <c r="B536" s="57"/>
      <c r="C536" s="69"/>
      <c r="D536" s="35"/>
      <c r="E536" s="35"/>
      <c r="F536" s="36">
        <v>0.01</v>
      </c>
      <c r="G536" s="35">
        <f t="shared" si="56"/>
        <v>0</v>
      </c>
      <c r="H536" s="36">
        <v>0.02</v>
      </c>
      <c r="I536" s="35">
        <f t="shared" si="57"/>
        <v>0</v>
      </c>
    </row>
    <row r="537" spans="1:9" ht="12.75" outlineLevel="1">
      <c r="A537" s="184"/>
      <c r="B537" s="57"/>
      <c r="C537" s="41"/>
      <c r="D537" s="35"/>
      <c r="E537" s="35"/>
      <c r="F537" s="36">
        <v>0.01</v>
      </c>
      <c r="G537" s="35">
        <f t="shared" si="56"/>
        <v>0</v>
      </c>
      <c r="H537" s="36">
        <v>0.02</v>
      </c>
      <c r="I537" s="35">
        <f t="shared" si="57"/>
        <v>0</v>
      </c>
    </row>
    <row r="538" spans="1:9" ht="12.75" outlineLevel="1">
      <c r="A538" s="184"/>
      <c r="B538" s="57"/>
      <c r="C538" s="41"/>
      <c r="D538" s="35"/>
      <c r="E538" s="35"/>
      <c r="F538" s="36">
        <v>0.01</v>
      </c>
      <c r="G538" s="35">
        <f t="shared" si="56"/>
        <v>0</v>
      </c>
      <c r="H538" s="36">
        <v>0.02</v>
      </c>
      <c r="I538" s="35">
        <f t="shared" si="57"/>
        <v>0</v>
      </c>
    </row>
    <row r="539" spans="1:9" ht="12.75" outlineLevel="1">
      <c r="A539" s="184"/>
      <c r="B539" s="57"/>
      <c r="C539" s="41"/>
      <c r="D539" s="35"/>
      <c r="E539" s="35"/>
      <c r="F539" s="36">
        <v>0.01</v>
      </c>
      <c r="G539" s="35">
        <f t="shared" si="56"/>
        <v>0</v>
      </c>
      <c r="H539" s="36">
        <v>0.02</v>
      </c>
      <c r="I539" s="35">
        <f t="shared" si="57"/>
        <v>0</v>
      </c>
    </row>
    <row r="540" spans="1:9" ht="13.5" outlineLevel="1" thickBot="1">
      <c r="A540" s="184"/>
      <c r="B540" s="57"/>
      <c r="C540" s="41"/>
      <c r="D540" s="35"/>
      <c r="E540" s="35"/>
      <c r="F540" s="36">
        <v>0.01</v>
      </c>
      <c r="G540" s="35">
        <f t="shared" si="56"/>
        <v>0</v>
      </c>
      <c r="H540" s="36">
        <v>0.02</v>
      </c>
      <c r="I540" s="35">
        <f t="shared" si="57"/>
        <v>0</v>
      </c>
    </row>
    <row r="541" spans="1:9" s="2" customFormat="1" ht="16.5" thickBot="1">
      <c r="A541" s="184"/>
      <c r="B541" s="172" t="s">
        <v>83</v>
      </c>
      <c r="C541" s="173"/>
      <c r="D541" s="111">
        <f>SUM(D529:D540)</f>
        <v>6720</v>
      </c>
      <c r="E541" s="111">
        <f>SUM(E529:E540)</f>
        <v>38230</v>
      </c>
      <c r="F541" s="25"/>
      <c r="G541" s="111">
        <f>SUM(G529:G540)</f>
        <v>38612.299999999996</v>
      </c>
      <c r="H541" s="25"/>
      <c r="I541" s="111">
        <f>SUM(I529:I540)</f>
        <v>39384.546</v>
      </c>
    </row>
    <row r="542" spans="1:9" ht="12.75">
      <c r="A542" s="184"/>
      <c r="B542" s="45"/>
      <c r="D542" s="26"/>
      <c r="E542" s="26"/>
      <c r="G542" s="26"/>
      <c r="I542" s="26"/>
    </row>
    <row r="543" spans="1:9" ht="12.75" outlineLevel="1">
      <c r="A543" s="184"/>
      <c r="B543" s="174" t="s">
        <v>477</v>
      </c>
      <c r="C543" s="174"/>
      <c r="D543" s="26"/>
      <c r="E543" s="26"/>
      <c r="G543" s="26"/>
      <c r="I543" s="26"/>
    </row>
    <row r="544" spans="1:9" ht="12.75" outlineLevel="1">
      <c r="A544" s="184"/>
      <c r="B544" s="85" t="s">
        <v>480</v>
      </c>
      <c r="C544" s="115" t="s">
        <v>478</v>
      </c>
      <c r="D544" s="91"/>
      <c r="E544" s="91">
        <v>28265</v>
      </c>
      <c r="F544" s="36">
        <v>0.025</v>
      </c>
      <c r="G544" s="91">
        <f>IF($E$572,E544,D544)*(1+F544)</f>
        <v>28971.624999999996</v>
      </c>
      <c r="H544" s="36">
        <v>0.025</v>
      </c>
      <c r="I544" s="91">
        <f>G544*(1+H544)</f>
        <v>29695.915624999994</v>
      </c>
    </row>
    <row r="545" spans="1:9" ht="12.75" outlineLevel="1">
      <c r="A545" s="184"/>
      <c r="B545" s="85" t="s">
        <v>481</v>
      </c>
      <c r="C545" s="115" t="s">
        <v>478</v>
      </c>
      <c r="D545" s="91"/>
      <c r="E545" s="91">
        <v>13547</v>
      </c>
      <c r="F545" s="36">
        <v>0.025</v>
      </c>
      <c r="G545" s="91">
        <f aca="true" t="shared" si="58" ref="G545:G553">IF($E$572,E545,D545)*(1+F545)</f>
        <v>13885.675</v>
      </c>
      <c r="H545" s="36">
        <v>0.025</v>
      </c>
      <c r="I545" s="91">
        <f aca="true" t="shared" si="59" ref="I545:I553">G545*(1+H545)</f>
        <v>14232.816874999999</v>
      </c>
    </row>
    <row r="546" spans="1:9" ht="12.75" outlineLevel="1">
      <c r="A546" s="184"/>
      <c r="B546" s="85" t="s">
        <v>482</v>
      </c>
      <c r="C546" s="115" t="s">
        <v>478</v>
      </c>
      <c r="D546" s="91"/>
      <c r="E546" s="91">
        <v>4053</v>
      </c>
      <c r="F546" s="36">
        <v>0.025</v>
      </c>
      <c r="G546" s="91">
        <f t="shared" si="58"/>
        <v>4154.325</v>
      </c>
      <c r="H546" s="36">
        <v>0.025</v>
      </c>
      <c r="I546" s="91">
        <f t="shared" si="59"/>
        <v>4258.183125</v>
      </c>
    </row>
    <row r="547" spans="1:9" ht="12.75" outlineLevel="1">
      <c r="A547" s="184"/>
      <c r="B547" s="85" t="s">
        <v>483</v>
      </c>
      <c r="C547" s="115" t="s">
        <v>478</v>
      </c>
      <c r="D547" s="91"/>
      <c r="E547" s="91">
        <v>4203</v>
      </c>
      <c r="F547" s="36">
        <v>0.025</v>
      </c>
      <c r="G547" s="91">
        <f t="shared" si="58"/>
        <v>4308.075</v>
      </c>
      <c r="H547" s="36">
        <v>0.025</v>
      </c>
      <c r="I547" s="91">
        <f t="shared" si="59"/>
        <v>4415.776875</v>
      </c>
    </row>
    <row r="548" spans="1:9" ht="12.75" outlineLevel="1">
      <c r="A548" s="184"/>
      <c r="B548" s="85" t="s">
        <v>484</v>
      </c>
      <c r="C548" s="115" t="s">
        <v>478</v>
      </c>
      <c r="D548" s="91"/>
      <c r="E548" s="91">
        <v>5816</v>
      </c>
      <c r="F548" s="36">
        <v>0.025</v>
      </c>
      <c r="G548" s="91">
        <f t="shared" si="58"/>
        <v>5961.4</v>
      </c>
      <c r="H548" s="36">
        <v>0.025</v>
      </c>
      <c r="I548" s="91">
        <f t="shared" si="59"/>
        <v>6110.4349999999995</v>
      </c>
    </row>
    <row r="549" spans="1:9" ht="12.75" outlineLevel="1">
      <c r="A549" s="184"/>
      <c r="B549" s="85" t="s">
        <v>485</v>
      </c>
      <c r="C549" s="115" t="s">
        <v>478</v>
      </c>
      <c r="D549" s="91"/>
      <c r="E549" s="91">
        <v>28782</v>
      </c>
      <c r="F549" s="36">
        <v>0.025</v>
      </c>
      <c r="G549" s="91">
        <f t="shared" si="58"/>
        <v>29501.549999999996</v>
      </c>
      <c r="H549" s="36">
        <v>0.025</v>
      </c>
      <c r="I549" s="91">
        <f t="shared" si="59"/>
        <v>30239.08874999999</v>
      </c>
    </row>
    <row r="550" spans="1:9" ht="12.75" outlineLevel="1">
      <c r="A550" s="184"/>
      <c r="B550" s="85" t="s">
        <v>486</v>
      </c>
      <c r="C550" s="115" t="s">
        <v>478</v>
      </c>
      <c r="D550" s="91"/>
      <c r="E550" s="91">
        <v>20417</v>
      </c>
      <c r="F550" s="36">
        <v>0.025</v>
      </c>
      <c r="G550" s="91">
        <f t="shared" si="58"/>
        <v>20927.425</v>
      </c>
      <c r="H550" s="36">
        <v>0.025</v>
      </c>
      <c r="I550" s="91">
        <f t="shared" si="59"/>
        <v>21450.610624999998</v>
      </c>
    </row>
    <row r="551" spans="1:9" ht="12.75" outlineLevel="1">
      <c r="A551" s="184"/>
      <c r="B551" s="85" t="s">
        <v>487</v>
      </c>
      <c r="C551" s="115" t="s">
        <v>478</v>
      </c>
      <c r="D551" s="91"/>
      <c r="E551" s="91">
        <v>31282</v>
      </c>
      <c r="F551" s="36">
        <v>0.025</v>
      </c>
      <c r="G551" s="91">
        <f t="shared" si="58"/>
        <v>32064.049999999996</v>
      </c>
      <c r="H551" s="36">
        <v>0.025</v>
      </c>
      <c r="I551" s="91">
        <f t="shared" si="59"/>
        <v>32865.651249999995</v>
      </c>
    </row>
    <row r="552" spans="1:9" ht="12.75" outlineLevel="1">
      <c r="A552" s="184"/>
      <c r="B552" s="85" t="s">
        <v>488</v>
      </c>
      <c r="C552" s="115" t="s">
        <v>478</v>
      </c>
      <c r="D552" s="91"/>
      <c r="E552" s="91">
        <v>13748</v>
      </c>
      <c r="F552" s="36">
        <v>0.025</v>
      </c>
      <c r="G552" s="91">
        <f t="shared" si="58"/>
        <v>14091.699999999999</v>
      </c>
      <c r="H552" s="36">
        <v>0.025</v>
      </c>
      <c r="I552" s="91">
        <f t="shared" si="59"/>
        <v>14443.992499999998</v>
      </c>
    </row>
    <row r="553" spans="1:9" ht="13.5" outlineLevel="1" thickBot="1">
      <c r="A553" s="184"/>
      <c r="B553" s="85" t="s">
        <v>489</v>
      </c>
      <c r="C553" s="115" t="s">
        <v>478</v>
      </c>
      <c r="D553" s="91"/>
      <c r="E553" s="91">
        <v>126987</v>
      </c>
      <c r="F553" s="36">
        <v>0.025</v>
      </c>
      <c r="G553" s="91">
        <f t="shared" si="58"/>
        <v>130161.67499999999</v>
      </c>
      <c r="H553" s="36">
        <v>0.025</v>
      </c>
      <c r="I553" s="91">
        <f t="shared" si="59"/>
        <v>133415.71687499998</v>
      </c>
    </row>
    <row r="554" spans="1:9" s="2" customFormat="1" ht="16.5" thickBot="1">
      <c r="A554" s="184"/>
      <c r="B554" s="172" t="s">
        <v>479</v>
      </c>
      <c r="C554" s="173"/>
      <c r="D554" s="111">
        <f>SUM(D544:D553)</f>
        <v>0</v>
      </c>
      <c r="E554" s="111">
        <f>SUM(E544:E553)</f>
        <v>277100</v>
      </c>
      <c r="F554" s="25"/>
      <c r="G554" s="111">
        <f>SUM(G544:G553)</f>
        <v>284027.5</v>
      </c>
      <c r="H554" s="25"/>
      <c r="I554" s="111">
        <f>SUM(I544:I553)</f>
        <v>291128.18749999994</v>
      </c>
    </row>
    <row r="555" spans="1:9" ht="12.75">
      <c r="A555" s="184"/>
      <c r="B555" s="45"/>
      <c r="D555" s="26"/>
      <c r="E555" s="26"/>
      <c r="G555" s="26"/>
      <c r="I555" s="26"/>
    </row>
    <row r="556" spans="1:9" ht="12.75" outlineLevel="1">
      <c r="A556" s="184"/>
      <c r="B556" s="174" t="s">
        <v>84</v>
      </c>
      <c r="C556" s="174"/>
      <c r="D556" s="26"/>
      <c r="E556" s="26"/>
      <c r="G556" s="26"/>
      <c r="I556" s="26"/>
    </row>
    <row r="557" spans="1:9" ht="12.75" outlineLevel="1">
      <c r="A557" s="184"/>
      <c r="B557" s="57" t="s">
        <v>261</v>
      </c>
      <c r="C557" s="69" t="s">
        <v>262</v>
      </c>
      <c r="D557" s="79"/>
      <c r="E557" s="35"/>
      <c r="F557" s="36">
        <v>0</v>
      </c>
      <c r="G557" s="35">
        <f>IF($E$572,E557,D557)*(1+F557)</f>
        <v>0</v>
      </c>
      <c r="H557" s="36">
        <v>0</v>
      </c>
      <c r="I557" s="35">
        <f>G557*(1+H557)</f>
        <v>0</v>
      </c>
    </row>
    <row r="558" spans="1:9" ht="12.75" outlineLevel="1">
      <c r="A558" s="184"/>
      <c r="B558" s="57"/>
      <c r="C558" s="41"/>
      <c r="D558" s="35"/>
      <c r="E558" s="35"/>
      <c r="F558" s="36">
        <v>0</v>
      </c>
      <c r="G558" s="35">
        <f>IF($E$572,E558,D558)*(1+F558)</f>
        <v>0</v>
      </c>
      <c r="H558" s="36">
        <v>0</v>
      </c>
      <c r="I558" s="35">
        <f>G558*(1+H558)</f>
        <v>0</v>
      </c>
    </row>
    <row r="559" spans="1:9" ht="13.5" outlineLevel="1" thickBot="1">
      <c r="A559" s="184"/>
      <c r="B559" s="57"/>
      <c r="C559" s="41"/>
      <c r="D559" s="35"/>
      <c r="E559" s="35"/>
      <c r="F559" s="36">
        <v>0</v>
      </c>
      <c r="G559" s="35">
        <f>IF($E$572,E559,D559)*(1+F559)</f>
        <v>0</v>
      </c>
      <c r="H559" s="36">
        <v>0</v>
      </c>
      <c r="I559" s="35">
        <f>G559*(1+H559)</f>
        <v>0</v>
      </c>
    </row>
    <row r="560" spans="1:9" s="2" customFormat="1" ht="16.5" thickBot="1">
      <c r="A560" s="184"/>
      <c r="B560" s="172" t="s">
        <v>85</v>
      </c>
      <c r="C560" s="173"/>
      <c r="D560" s="111">
        <f>SUM(D557:D559)</f>
        <v>0</v>
      </c>
      <c r="E560" s="111">
        <f>SUM(E557:E559)</f>
        <v>0</v>
      </c>
      <c r="F560" s="25"/>
      <c r="G560" s="111">
        <f>SUM(G557:G559)</f>
        <v>0</v>
      </c>
      <c r="H560" s="25"/>
      <c r="I560" s="111">
        <f>SUM(I557:I559)</f>
        <v>0</v>
      </c>
    </row>
    <row r="561" spans="1:9" ht="12.75">
      <c r="A561" s="184"/>
      <c r="B561" s="45"/>
      <c r="D561" s="26"/>
      <c r="E561" s="26"/>
      <c r="G561" s="26"/>
      <c r="I561" s="26"/>
    </row>
    <row r="562" spans="1:9" ht="12.75" outlineLevel="1">
      <c r="A562" s="184"/>
      <c r="B562" s="174" t="s">
        <v>86</v>
      </c>
      <c r="C562" s="174"/>
      <c r="D562" s="26"/>
      <c r="E562" s="26"/>
      <c r="G562" s="26"/>
      <c r="I562" s="26"/>
    </row>
    <row r="563" spans="1:9" ht="12.75" outlineLevel="1">
      <c r="A563" s="184"/>
      <c r="B563" s="57"/>
      <c r="C563" s="41"/>
      <c r="D563" s="79"/>
      <c r="E563" s="35"/>
      <c r="F563" s="36">
        <v>0</v>
      </c>
      <c r="G563" s="35">
        <f>IF($E$572,E563,D563)*(1+F563)</f>
        <v>0</v>
      </c>
      <c r="H563" s="36">
        <v>0</v>
      </c>
      <c r="I563" s="35">
        <f>G563*(1+H563)</f>
        <v>0</v>
      </c>
    </row>
    <row r="564" spans="1:9" ht="12.75" outlineLevel="1">
      <c r="A564" s="184"/>
      <c r="B564" s="57"/>
      <c r="C564" s="41"/>
      <c r="D564" s="35"/>
      <c r="E564" s="35"/>
      <c r="F564" s="36">
        <v>0</v>
      </c>
      <c r="G564" s="35">
        <f>IF($E$572,E564,D564)*(1+F564)</f>
        <v>0</v>
      </c>
      <c r="H564" s="36">
        <v>0</v>
      </c>
      <c r="I564" s="35">
        <f>G564*(1+H564)</f>
        <v>0</v>
      </c>
    </row>
    <row r="565" spans="1:9" ht="13.5" outlineLevel="1" thickBot="1">
      <c r="A565" s="184"/>
      <c r="B565" s="57"/>
      <c r="C565" s="41"/>
      <c r="D565" s="35"/>
      <c r="E565" s="35"/>
      <c r="F565" s="36">
        <v>0</v>
      </c>
      <c r="G565" s="35">
        <f>IF($E$572,E565,D565)*(1+F565)</f>
        <v>0</v>
      </c>
      <c r="H565" s="36">
        <v>0</v>
      </c>
      <c r="I565" s="35">
        <f>G565*(1+H565)</f>
        <v>0</v>
      </c>
    </row>
    <row r="566" spans="1:9" s="2" customFormat="1" ht="16.5" thickBot="1">
      <c r="A566" s="184"/>
      <c r="B566" s="172" t="s">
        <v>87</v>
      </c>
      <c r="C566" s="173"/>
      <c r="D566" s="111">
        <f>SUM(D563:D565)</f>
        <v>0</v>
      </c>
      <c r="E566" s="111">
        <f>SUM(E563:E565)</f>
        <v>0</v>
      </c>
      <c r="F566" s="25"/>
      <c r="G566" s="111">
        <f>SUM(G563:G565)</f>
        <v>0</v>
      </c>
      <c r="H566" s="25"/>
      <c r="I566" s="111">
        <f>SUM(I563:I565)</f>
        <v>0</v>
      </c>
    </row>
    <row r="567" spans="1:9" ht="12.75">
      <c r="A567" s="184"/>
      <c r="B567" s="45"/>
      <c r="D567" s="26"/>
      <c r="E567" s="26"/>
      <c r="G567" s="26"/>
      <c r="I567" s="26"/>
    </row>
    <row r="568" spans="1:9" ht="12.75" outlineLevel="1">
      <c r="A568" s="184"/>
      <c r="B568" s="174" t="s">
        <v>88</v>
      </c>
      <c r="C568" s="174"/>
      <c r="D568" s="26"/>
      <c r="E568" s="26"/>
      <c r="G568" s="26"/>
      <c r="I568" s="26"/>
    </row>
    <row r="569" spans="1:9" ht="13.5" outlineLevel="1" thickBot="1">
      <c r="A569" s="184"/>
      <c r="B569" s="152" t="s">
        <v>89</v>
      </c>
      <c r="C569" s="153"/>
      <c r="D569" s="79"/>
      <c r="E569" s="35"/>
      <c r="F569" s="36">
        <v>0</v>
      </c>
      <c r="G569" s="35">
        <f>IF($E$572,E569,D569)*(1+F569)</f>
        <v>0</v>
      </c>
      <c r="H569" s="36">
        <v>0</v>
      </c>
      <c r="I569" s="35">
        <f>G569*(1+H569)</f>
        <v>0</v>
      </c>
    </row>
    <row r="570" spans="1:9" s="2" customFormat="1" ht="16.5" thickBot="1">
      <c r="A570" s="184"/>
      <c r="B570" s="172" t="s">
        <v>88</v>
      </c>
      <c r="C570" s="173"/>
      <c r="D570" s="111">
        <f>SUM(D569)</f>
        <v>0</v>
      </c>
      <c r="E570" s="111">
        <f>SUM(E569)</f>
        <v>0</v>
      </c>
      <c r="F570" s="25"/>
      <c r="G570" s="111">
        <f>SUM(G569)</f>
        <v>0</v>
      </c>
      <c r="H570" s="25"/>
      <c r="I570" s="111">
        <f>SUM(I569)</f>
        <v>0</v>
      </c>
    </row>
    <row r="571" spans="2:9" ht="18.75" thickBot="1">
      <c r="B571" s="86" t="s">
        <v>424</v>
      </c>
      <c r="C571" s="90"/>
      <c r="D571" s="88">
        <f>D318+D325+D334+D351+D360+D370+D380+D395+D400+D413+D438+D449+D455+D470+D480+D486+D497+D506+D526+D541+D554+D560+D566</f>
        <v>404658.95</v>
      </c>
      <c r="E571" s="88">
        <f>E318+E325+E334+E351+E360+E370+E380+E395+E400+E413+E438+E449+E455+E470+E480+E486+E497+E506+E526+E541+E554+E560+E566</f>
        <v>450455.1</v>
      </c>
      <c r="G571" s="88">
        <f>G318+G325+G334+G351+G360+G370+G380+G395+G400+G413+G438+G449+G455+G470+G480+G486+G497+G506+G526+G541+G554+G560+G566</f>
        <v>459474.19228</v>
      </c>
      <c r="I571" s="88">
        <f>I318+I325+I334+I351+I360+I370+I380+I395+I400+I413+I438+I449+I455+I470+I480+I486+I497+I506+I526+I541+I554+I560+I566</f>
        <v>470232.6177038399</v>
      </c>
    </row>
    <row r="572" spans="2:9" s="3" customFormat="1" ht="18">
      <c r="B572" s="176" t="s">
        <v>90</v>
      </c>
      <c r="C572" s="177"/>
      <c r="D572" s="137">
        <f>D214+D228+D253+D267+D277+D287+D297+D311+D318+D325+D334+D351+D360+D370+D380+D395+D400+D413+D438+D449+D455+D470+D480+D486+D497+D506+D526+D541+D554+D560+D566+D570</f>
        <v>1363169.95</v>
      </c>
      <c r="E572" s="137">
        <f>E214+E228+E253+E267+E277+E287+E297+E311+E318+E325+E334+E351+E360+E370+E380+E395+E400+E413+E438+E449+E455+E470+E480+E486+E497+E506+E526+E541+E554+E560+E566+E570</f>
        <v>1407249.1</v>
      </c>
      <c r="F572" s="6"/>
      <c r="G572" s="137">
        <f>G214+G228+G253+G267+G277+G287+G297+G311+G318+G325+G334+G351+G360+G370+G380+G395+G400+G413+G438+G449+G455+G470+G480+G486+G497+G506+G526+G541+G554+G560+G566+G570</f>
        <v>1425799.83228</v>
      </c>
      <c r="H572" s="6"/>
      <c r="I572" s="137">
        <f>I214+I228+I253+I267+I277+I287+I297+I311+I318+I325+I334+I351+I360+I370+I380+I395+I400+I413+I438+I449+I455+I470+I480+I486+I497+I506+I526+I541+I554+I560+I566+I570</f>
        <v>1446221.51410384</v>
      </c>
    </row>
    <row r="573" spans="2:9" s="49" customFormat="1" ht="18.75" thickBot="1">
      <c r="B573" s="178"/>
      <c r="C573" s="179"/>
      <c r="D573" s="138"/>
      <c r="E573" s="138"/>
      <c r="F573" s="48"/>
      <c r="G573" s="138"/>
      <c r="H573" s="48"/>
      <c r="I573" s="138"/>
    </row>
    <row r="574" spans="2:9" s="3" customFormat="1" ht="18.75" thickBot="1">
      <c r="B574" s="55"/>
      <c r="C574" s="15"/>
      <c r="D574" s="56"/>
      <c r="E574" s="56"/>
      <c r="F574" s="6"/>
      <c r="G574" s="56"/>
      <c r="H574" s="6"/>
      <c r="I574" s="56"/>
    </row>
    <row r="575" spans="2:9" s="23" customFormat="1" ht="25.5" customHeight="1">
      <c r="B575" s="180" t="s">
        <v>91</v>
      </c>
      <c r="C575" s="181"/>
      <c r="D575" s="135">
        <f>D200-D572</f>
        <v>11298.290000000037</v>
      </c>
      <c r="E575" s="135">
        <f>E200-E572</f>
        <v>-6694.360000000102</v>
      </c>
      <c r="F575" s="175"/>
      <c r="G575" s="135">
        <f>G200-G572</f>
        <v>-114791.25228000013</v>
      </c>
      <c r="H575" s="12"/>
      <c r="I575" s="135">
        <f>I200-I572</f>
        <v>-243309.8263838403</v>
      </c>
    </row>
    <row r="576" spans="2:9" s="58" customFormat="1" ht="26.25" customHeight="1" thickBot="1">
      <c r="B576" s="182"/>
      <c r="C576" s="183"/>
      <c r="D576" s="136"/>
      <c r="E576" s="136"/>
      <c r="F576" s="175"/>
      <c r="G576" s="136"/>
      <c r="H576" s="59"/>
      <c r="I576" s="136"/>
    </row>
    <row r="577" spans="2:9" ht="13.5" thickBot="1">
      <c r="B577" s="45"/>
      <c r="D577" s="26"/>
      <c r="E577" s="26"/>
      <c r="G577" s="26"/>
      <c r="I577" s="26"/>
    </row>
    <row r="578" spans="1:9" s="62" customFormat="1" ht="15.75" customHeight="1" thickBot="1">
      <c r="A578" s="60"/>
      <c r="B578" s="167" t="s">
        <v>92</v>
      </c>
      <c r="C578" s="168"/>
      <c r="D578" s="168"/>
      <c r="E578" s="169"/>
      <c r="F578" s="61"/>
      <c r="G578" s="93"/>
      <c r="H578" s="61"/>
      <c r="I578" s="93"/>
    </row>
    <row r="579" spans="2:9" ht="13.5" customHeight="1">
      <c r="B579" s="170" t="s">
        <v>93</v>
      </c>
      <c r="C579" s="171"/>
      <c r="D579" s="63">
        <f>D572</f>
        <v>1363169.95</v>
      </c>
      <c r="E579" s="63">
        <f>E572</f>
        <v>1407249.1</v>
      </c>
      <c r="G579" s="63">
        <f>G572</f>
        <v>1425799.83228</v>
      </c>
      <c r="I579" s="63">
        <f>I572</f>
        <v>1446221.51410384</v>
      </c>
    </row>
    <row r="580" spans="2:9" ht="12.75">
      <c r="B580" s="156" t="s">
        <v>94</v>
      </c>
      <c r="C580" s="157"/>
      <c r="D580" s="35">
        <f>D59+D191-D572</f>
        <v>-71553.51000000001</v>
      </c>
      <c r="E580" s="35">
        <f>E59+E191-E572</f>
        <v>-89546.16000000015</v>
      </c>
      <c r="G580" s="35">
        <f>G59+G191-G572</f>
        <v>-108096.89228000003</v>
      </c>
      <c r="I580" s="35">
        <f>I59+I191-I572</f>
        <v>-128518.57410384016</v>
      </c>
    </row>
    <row r="581" spans="2:9" ht="12.75">
      <c r="B581" s="156" t="s">
        <v>11</v>
      </c>
      <c r="C581" s="157"/>
      <c r="D581" s="35">
        <f>D197</f>
        <v>82851.8</v>
      </c>
      <c r="E581" s="35">
        <f>E197</f>
        <v>82851.8</v>
      </c>
      <c r="G581" s="35">
        <f>G197</f>
        <v>-6694.360000000102</v>
      </c>
      <c r="I581" s="35">
        <f>I197</f>
        <v>-114791.25228000013</v>
      </c>
    </row>
    <row r="582" spans="2:9" ht="12.75">
      <c r="B582" s="156" t="s">
        <v>120</v>
      </c>
      <c r="C582" s="157"/>
      <c r="D582" s="35">
        <f>D191</f>
        <v>220916.44</v>
      </c>
      <c r="E582" s="35">
        <f>E191</f>
        <v>247002.94</v>
      </c>
      <c r="G582" s="35">
        <f>G191</f>
        <v>247002.94</v>
      </c>
      <c r="I582" s="35">
        <f>I191</f>
        <v>247002.94</v>
      </c>
    </row>
    <row r="583" spans="2:9" ht="13.5" thickBot="1">
      <c r="B583" s="158" t="s">
        <v>95</v>
      </c>
      <c r="C583" s="159"/>
      <c r="D583" s="64">
        <f>D579+D580+D581-D582</f>
        <v>1153551.8</v>
      </c>
      <c r="E583" s="64">
        <f>E579+E580+E581-E582</f>
        <v>1153551.8</v>
      </c>
      <c r="G583" s="64">
        <f>G579+G580+G581-G582</f>
        <v>1064005.64</v>
      </c>
      <c r="I583" s="64">
        <f>I579+I580+I581-I582</f>
        <v>955908.7477199999</v>
      </c>
    </row>
    <row r="584" spans="4:9" ht="13.5" thickBot="1">
      <c r="D584" s="26"/>
      <c r="E584" s="26"/>
      <c r="G584" s="26"/>
      <c r="I584" s="26"/>
    </row>
    <row r="585" spans="1:9" s="23" customFormat="1" ht="27" thickBot="1">
      <c r="A585" s="160" t="s">
        <v>96</v>
      </c>
      <c r="B585" s="161"/>
      <c r="C585" s="161"/>
      <c r="D585" s="161"/>
      <c r="E585" s="161"/>
      <c r="F585" s="12"/>
      <c r="G585" s="94" t="s">
        <v>402</v>
      </c>
      <c r="H585" s="12"/>
      <c r="I585" s="94"/>
    </row>
    <row r="586" spans="4:9" ht="13.5" thickBot="1">
      <c r="D586" s="26"/>
      <c r="E586" s="26"/>
      <c r="G586" s="26"/>
      <c r="I586" s="26"/>
    </row>
    <row r="587" spans="2:9" s="2" customFormat="1" ht="16.5" thickBot="1">
      <c r="B587" s="162" t="s">
        <v>121</v>
      </c>
      <c r="C587" s="163"/>
      <c r="D587" s="163"/>
      <c r="E587" s="166"/>
      <c r="F587" s="25"/>
      <c r="G587" s="95"/>
      <c r="H587" s="25"/>
      <c r="I587" s="95"/>
    </row>
    <row r="588" spans="2:9" ht="12.75">
      <c r="B588" s="164" t="s">
        <v>97</v>
      </c>
      <c r="C588" s="165"/>
      <c r="D588" s="63">
        <v>6696</v>
      </c>
      <c r="E588" s="75">
        <v>6696</v>
      </c>
      <c r="G588" s="75"/>
      <c r="I588" s="75"/>
    </row>
    <row r="589" spans="2:9" ht="12.75">
      <c r="B589" s="156" t="s">
        <v>11</v>
      </c>
      <c r="C589" s="157"/>
      <c r="D589" s="35">
        <v>10647.5</v>
      </c>
      <c r="E589" s="35">
        <v>10647.5</v>
      </c>
      <c r="G589" s="35">
        <f>E592</f>
        <v>8067.5</v>
      </c>
      <c r="I589" s="35">
        <f>G592</f>
        <v>8067.5</v>
      </c>
    </row>
    <row r="590" spans="2:9" ht="12.75">
      <c r="B590" s="156" t="s">
        <v>98</v>
      </c>
      <c r="C590" s="157"/>
      <c r="D590" s="35">
        <f>D588+D589</f>
        <v>17343.5</v>
      </c>
      <c r="E590" s="35">
        <f>E588+E589</f>
        <v>17343.5</v>
      </c>
      <c r="G590" s="35">
        <f>G588+G589</f>
        <v>8067.5</v>
      </c>
      <c r="I590" s="35">
        <f>I588+I589</f>
        <v>8067.5</v>
      </c>
    </row>
    <row r="591" spans="2:9" ht="12.75">
      <c r="B591" s="156" t="s">
        <v>99</v>
      </c>
      <c r="C591" s="157"/>
      <c r="D591" s="35">
        <v>9276</v>
      </c>
      <c r="E591" s="35">
        <v>9276</v>
      </c>
      <c r="G591" s="35"/>
      <c r="I591" s="35"/>
    </row>
    <row r="592" spans="2:9" ht="13.5" thickBot="1">
      <c r="B592" s="158" t="s">
        <v>100</v>
      </c>
      <c r="C592" s="159"/>
      <c r="D592" s="64">
        <f>D590-D591</f>
        <v>8067.5</v>
      </c>
      <c r="E592" s="64">
        <f>E590-E591</f>
        <v>8067.5</v>
      </c>
      <c r="G592" s="64">
        <f>G590-G591</f>
        <v>8067.5</v>
      </c>
      <c r="I592" s="64">
        <f>I590-I591</f>
        <v>8067.5</v>
      </c>
    </row>
    <row r="593" spans="4:9" ht="13.5" thickBot="1">
      <c r="D593" s="26"/>
      <c r="E593" s="26"/>
      <c r="G593" s="26"/>
      <c r="I593" s="26"/>
    </row>
    <row r="594" spans="2:9" s="2" customFormat="1" ht="16.5" thickBot="1">
      <c r="B594" s="162"/>
      <c r="C594" s="163"/>
      <c r="D594" s="163"/>
      <c r="E594" s="163"/>
      <c r="F594" s="25"/>
      <c r="G594" s="95"/>
      <c r="H594" s="25"/>
      <c r="I594" s="95"/>
    </row>
    <row r="595" spans="2:9" ht="12.75">
      <c r="B595" s="164" t="s">
        <v>97</v>
      </c>
      <c r="C595" s="165"/>
      <c r="D595" s="63"/>
      <c r="E595" s="75"/>
      <c r="G595" s="75"/>
      <c r="I595" s="75"/>
    </row>
    <row r="596" spans="2:9" ht="12.75">
      <c r="B596" s="156" t="s">
        <v>11</v>
      </c>
      <c r="C596" s="157"/>
      <c r="D596" s="35"/>
      <c r="E596" s="35"/>
      <c r="G596" s="35"/>
      <c r="I596" s="35"/>
    </row>
    <row r="597" spans="2:9" ht="12.75">
      <c r="B597" s="156" t="s">
        <v>98</v>
      </c>
      <c r="C597" s="157"/>
      <c r="D597" s="35">
        <f>D595+D596</f>
        <v>0</v>
      </c>
      <c r="E597" s="35">
        <f>E595+E596</f>
        <v>0</v>
      </c>
      <c r="G597" s="35">
        <f>G595+G596</f>
        <v>0</v>
      </c>
      <c r="I597" s="35">
        <f>I595+I596</f>
        <v>0</v>
      </c>
    </row>
    <row r="598" spans="2:9" ht="12.75">
      <c r="B598" s="156" t="s">
        <v>99</v>
      </c>
      <c r="C598" s="157"/>
      <c r="D598" s="35"/>
      <c r="E598" s="35"/>
      <c r="G598" s="35"/>
      <c r="I598" s="35"/>
    </row>
    <row r="599" spans="2:9" ht="13.5" thickBot="1">
      <c r="B599" s="158" t="s">
        <v>100</v>
      </c>
      <c r="C599" s="159"/>
      <c r="D599" s="64">
        <f>D597-D598</f>
        <v>0</v>
      </c>
      <c r="E599" s="64">
        <f>E597-E598</f>
        <v>0</v>
      </c>
      <c r="G599" s="64">
        <f>G597-G598</f>
        <v>0</v>
      </c>
      <c r="I599" s="64">
        <f>I597-I598</f>
        <v>0</v>
      </c>
    </row>
    <row r="600" spans="4:9" ht="13.5" thickBot="1">
      <c r="D600" s="26"/>
      <c r="E600" s="26"/>
      <c r="G600" s="26"/>
      <c r="I600" s="26"/>
    </row>
    <row r="601" spans="2:9" s="2" customFormat="1" ht="16.5" thickBot="1">
      <c r="B601" s="162"/>
      <c r="C601" s="163"/>
      <c r="D601" s="163"/>
      <c r="E601" s="163"/>
      <c r="F601" s="25"/>
      <c r="G601" s="95"/>
      <c r="H601" s="25"/>
      <c r="I601" s="95"/>
    </row>
    <row r="602" spans="2:9" ht="12.75">
      <c r="B602" s="164" t="s">
        <v>97</v>
      </c>
      <c r="C602" s="165"/>
      <c r="D602" s="63"/>
      <c r="E602" s="75"/>
      <c r="G602" s="75"/>
      <c r="I602" s="75"/>
    </row>
    <row r="603" spans="2:9" ht="12.75">
      <c r="B603" s="156" t="s">
        <v>11</v>
      </c>
      <c r="C603" s="157"/>
      <c r="D603" s="35"/>
      <c r="E603" s="35"/>
      <c r="G603" s="35"/>
      <c r="I603" s="35"/>
    </row>
    <row r="604" spans="2:9" ht="12.75">
      <c r="B604" s="156" t="s">
        <v>98</v>
      </c>
      <c r="C604" s="157"/>
      <c r="D604" s="35">
        <f>D602+D603</f>
        <v>0</v>
      </c>
      <c r="E604" s="35">
        <f>E602+E603</f>
        <v>0</v>
      </c>
      <c r="G604" s="35">
        <f>G602+G603</f>
        <v>0</v>
      </c>
      <c r="I604" s="35">
        <f>I602+I603</f>
        <v>0</v>
      </c>
    </row>
    <row r="605" spans="2:9" ht="12.75">
      <c r="B605" s="156" t="s">
        <v>99</v>
      </c>
      <c r="C605" s="157"/>
      <c r="D605" s="35"/>
      <c r="E605" s="35"/>
      <c r="G605" s="35"/>
      <c r="I605" s="35"/>
    </row>
    <row r="606" spans="2:9" ht="13.5" thickBot="1">
      <c r="B606" s="158" t="s">
        <v>100</v>
      </c>
      <c r="C606" s="159"/>
      <c r="D606" s="64">
        <f>D604-D605</f>
        <v>0</v>
      </c>
      <c r="E606" s="65">
        <f>E604-E605</f>
        <v>0</v>
      </c>
      <c r="G606" s="65">
        <f>G604-G605</f>
        <v>0</v>
      </c>
      <c r="I606" s="65">
        <f>I604-I605</f>
        <v>0</v>
      </c>
    </row>
    <row r="607" spans="4:9" ht="12.75">
      <c r="D607" s="26"/>
      <c r="E607" s="26"/>
      <c r="G607" s="26"/>
      <c r="I607" s="26"/>
    </row>
    <row r="608" spans="4:9" ht="13.5" thickBot="1">
      <c r="D608" s="26"/>
      <c r="E608" s="26"/>
      <c r="G608" s="26"/>
      <c r="I608" s="26"/>
    </row>
    <row r="609" spans="1:9" s="23" customFormat="1" ht="27" thickBot="1">
      <c r="A609" s="160" t="s">
        <v>101</v>
      </c>
      <c r="B609" s="161" t="s">
        <v>101</v>
      </c>
      <c r="C609" s="161"/>
      <c r="D609" s="161"/>
      <c r="E609" s="161"/>
      <c r="F609" s="12"/>
      <c r="G609" s="96"/>
      <c r="H609" s="12"/>
      <c r="I609" s="96"/>
    </row>
    <row r="610" spans="1:9" s="31" customFormat="1" ht="12.75">
      <c r="A610" s="66"/>
      <c r="B610" s="66"/>
      <c r="C610" s="67"/>
      <c r="D610" s="76"/>
      <c r="E610" s="92"/>
      <c r="F610" s="6"/>
      <c r="G610" s="97"/>
      <c r="H610" s="6"/>
      <c r="I610" s="97"/>
    </row>
    <row r="611" spans="2:9" ht="12.75">
      <c r="B611" s="156" t="s">
        <v>102</v>
      </c>
      <c r="C611" s="157"/>
      <c r="D611" s="35"/>
      <c r="E611" s="35"/>
      <c r="G611" s="98"/>
      <c r="I611" s="98"/>
    </row>
    <row r="612" spans="2:9" ht="12.75">
      <c r="B612" s="156" t="s">
        <v>103</v>
      </c>
      <c r="C612" s="157"/>
      <c r="D612" s="35">
        <f>D178</f>
        <v>0</v>
      </c>
      <c r="E612" s="35">
        <f>E178</f>
        <v>0</v>
      </c>
      <c r="G612" s="98">
        <f>G178</f>
        <v>0</v>
      </c>
      <c r="I612" s="98">
        <f>I178</f>
        <v>0</v>
      </c>
    </row>
    <row r="613" spans="2:9" ht="13.5" thickBot="1">
      <c r="B613" s="156" t="s">
        <v>104</v>
      </c>
      <c r="C613" s="157"/>
      <c r="D613" s="35">
        <f>D563</f>
        <v>0</v>
      </c>
      <c r="E613" s="35">
        <f>E563</f>
        <v>0</v>
      </c>
      <c r="G613" s="99">
        <f>G563</f>
        <v>0</v>
      </c>
      <c r="I613" s="99">
        <f>I563</f>
        <v>0</v>
      </c>
    </row>
    <row r="614" spans="2:9" ht="13.5" thickBot="1">
      <c r="B614" s="158" t="s">
        <v>105</v>
      </c>
      <c r="C614" s="159"/>
      <c r="D614" s="64">
        <f>D611-D612+D613</f>
        <v>0</v>
      </c>
      <c r="E614" s="65">
        <f>E611-E612+E613</f>
        <v>0</v>
      </c>
      <c r="G614" s="100">
        <f>G611-G612+G613</f>
        <v>0</v>
      </c>
      <c r="I614" s="100">
        <f>I611-I612+I613</f>
        <v>0</v>
      </c>
    </row>
    <row r="615" spans="4:9" ht="12.75">
      <c r="D615" s="26"/>
      <c r="E615" s="26"/>
      <c r="G615" s="26"/>
      <c r="I615" s="26"/>
    </row>
    <row r="616" ht="15.75">
      <c r="B616" s="1"/>
    </row>
    <row r="617" ht="15">
      <c r="B617" s="2"/>
    </row>
    <row r="618" ht="15">
      <c r="B618" s="2"/>
    </row>
  </sheetData>
  <sheetProtection/>
  <mergeCells count="210">
    <mergeCell ref="B84:C84"/>
    <mergeCell ref="B88:C88"/>
    <mergeCell ref="B90:C90"/>
    <mergeCell ref="B94:C94"/>
    <mergeCell ref="B97:C97"/>
    <mergeCell ref="B101:C101"/>
    <mergeCell ref="A8:E8"/>
    <mergeCell ref="A1:E4"/>
    <mergeCell ref="B5:C5"/>
    <mergeCell ref="B6:C6"/>
    <mergeCell ref="B15:C15"/>
    <mergeCell ref="A21:A57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8:C38"/>
    <mergeCell ref="B44:C44"/>
    <mergeCell ref="B50:C50"/>
    <mergeCell ref="B51:C51"/>
    <mergeCell ref="B52:C52"/>
    <mergeCell ref="B39:C39"/>
    <mergeCell ref="B40:C40"/>
    <mergeCell ref="B41:C41"/>
    <mergeCell ref="B42:C42"/>
    <mergeCell ref="B47:C47"/>
    <mergeCell ref="B48:C48"/>
    <mergeCell ref="B65:C66"/>
    <mergeCell ref="B54:C54"/>
    <mergeCell ref="D65:D66"/>
    <mergeCell ref="E65:E66"/>
    <mergeCell ref="B62:C63"/>
    <mergeCell ref="D62:D63"/>
    <mergeCell ref="E62:E63"/>
    <mergeCell ref="E59:E60"/>
    <mergeCell ref="B59:C60"/>
    <mergeCell ref="A70:A189"/>
    <mergeCell ref="B70:C70"/>
    <mergeCell ref="B82:C82"/>
    <mergeCell ref="B103:C103"/>
    <mergeCell ref="B114:C114"/>
    <mergeCell ref="B116:C116"/>
    <mergeCell ref="B128:C128"/>
    <mergeCell ref="B130:C130"/>
    <mergeCell ref="B147:C147"/>
    <mergeCell ref="B149:C149"/>
    <mergeCell ref="B155:C155"/>
    <mergeCell ref="B157:C157"/>
    <mergeCell ref="B161:C161"/>
    <mergeCell ref="B163:C163"/>
    <mergeCell ref="D194:D195"/>
    <mergeCell ref="E194:E195"/>
    <mergeCell ref="B169:C169"/>
    <mergeCell ref="B171:C171"/>
    <mergeCell ref="B175:C175"/>
    <mergeCell ref="B191:C192"/>
    <mergeCell ref="D191:D192"/>
    <mergeCell ref="E191:E192"/>
    <mergeCell ref="B177:C177"/>
    <mergeCell ref="B182:C182"/>
    <mergeCell ref="B184:C184"/>
    <mergeCell ref="B189:C189"/>
    <mergeCell ref="B197:C198"/>
    <mergeCell ref="B194:C195"/>
    <mergeCell ref="D197:D198"/>
    <mergeCell ref="E197:E198"/>
    <mergeCell ref="D200:D201"/>
    <mergeCell ref="E200:E201"/>
    <mergeCell ref="B200:C201"/>
    <mergeCell ref="A205:A570"/>
    <mergeCell ref="B205:C205"/>
    <mergeCell ref="B214:C214"/>
    <mergeCell ref="B216:C216"/>
    <mergeCell ref="B228:C228"/>
    <mergeCell ref="B230:C230"/>
    <mergeCell ref="B253:C253"/>
    <mergeCell ref="B255:C255"/>
    <mergeCell ref="B267:C267"/>
    <mergeCell ref="B269:C269"/>
    <mergeCell ref="B277:C277"/>
    <mergeCell ref="B279:C279"/>
    <mergeCell ref="B287:C287"/>
    <mergeCell ref="B289:C289"/>
    <mergeCell ref="B297:C297"/>
    <mergeCell ref="B299:C299"/>
    <mergeCell ref="B311:C311"/>
    <mergeCell ref="B313:C313"/>
    <mergeCell ref="B318:C318"/>
    <mergeCell ref="B320:C320"/>
    <mergeCell ref="B325:C325"/>
    <mergeCell ref="B327:C327"/>
    <mergeCell ref="B334:C334"/>
    <mergeCell ref="B336:C336"/>
    <mergeCell ref="B351:C351"/>
    <mergeCell ref="B353:C353"/>
    <mergeCell ref="B360:C360"/>
    <mergeCell ref="B362:C362"/>
    <mergeCell ref="B370:C370"/>
    <mergeCell ref="B372:C372"/>
    <mergeCell ref="B380:C380"/>
    <mergeCell ref="B382:C382"/>
    <mergeCell ref="B395:C395"/>
    <mergeCell ref="B397:C397"/>
    <mergeCell ref="B400:C400"/>
    <mergeCell ref="B402:C402"/>
    <mergeCell ref="B413:C413"/>
    <mergeCell ref="B415:C415"/>
    <mergeCell ref="B438:C438"/>
    <mergeCell ref="B440:C440"/>
    <mergeCell ref="B449:C449"/>
    <mergeCell ref="B451:C451"/>
    <mergeCell ref="B455:C455"/>
    <mergeCell ref="B457:C457"/>
    <mergeCell ref="B470:C470"/>
    <mergeCell ref="B472:C472"/>
    <mergeCell ref="B480:C480"/>
    <mergeCell ref="B482:C482"/>
    <mergeCell ref="B526:C526"/>
    <mergeCell ref="B528:C528"/>
    <mergeCell ref="B486:C486"/>
    <mergeCell ref="B488:C488"/>
    <mergeCell ref="B497:C497"/>
    <mergeCell ref="B499:C499"/>
    <mergeCell ref="B560:C560"/>
    <mergeCell ref="B562:C562"/>
    <mergeCell ref="B566:C566"/>
    <mergeCell ref="B568:C568"/>
    <mergeCell ref="G575:G576"/>
    <mergeCell ref="F575:F576"/>
    <mergeCell ref="B569:C569"/>
    <mergeCell ref="B570:C570"/>
    <mergeCell ref="B572:C573"/>
    <mergeCell ref="B575:C576"/>
    <mergeCell ref="B554:C554"/>
    <mergeCell ref="B556:C556"/>
    <mergeCell ref="B506:C506"/>
    <mergeCell ref="B508:C508"/>
    <mergeCell ref="B541:C541"/>
    <mergeCell ref="B543:C543"/>
    <mergeCell ref="B578:E578"/>
    <mergeCell ref="B579:C579"/>
    <mergeCell ref="B580:C580"/>
    <mergeCell ref="B581:C581"/>
    <mergeCell ref="B582:C582"/>
    <mergeCell ref="B583:C583"/>
    <mergeCell ref="A585:E585"/>
    <mergeCell ref="B587:E587"/>
    <mergeCell ref="B588:C588"/>
    <mergeCell ref="B589:C589"/>
    <mergeCell ref="B590:C590"/>
    <mergeCell ref="B591:C591"/>
    <mergeCell ref="B592:C592"/>
    <mergeCell ref="B594:E594"/>
    <mergeCell ref="B595:C595"/>
    <mergeCell ref="B596:C596"/>
    <mergeCell ref="B597:C597"/>
    <mergeCell ref="B598:C598"/>
    <mergeCell ref="B599:C599"/>
    <mergeCell ref="B601:E601"/>
    <mergeCell ref="B602:C602"/>
    <mergeCell ref="B603:C603"/>
    <mergeCell ref="B604:C604"/>
    <mergeCell ref="B605:C605"/>
    <mergeCell ref="B613:C613"/>
    <mergeCell ref="B614:C614"/>
    <mergeCell ref="B606:C606"/>
    <mergeCell ref="A609:E609"/>
    <mergeCell ref="B611:C611"/>
    <mergeCell ref="B612:C612"/>
    <mergeCell ref="G10:G11"/>
    <mergeCell ref="I10:I11"/>
    <mergeCell ref="B13:I13"/>
    <mergeCell ref="B17:I17"/>
    <mergeCell ref="G59:G60"/>
    <mergeCell ref="I59:I60"/>
    <mergeCell ref="D59:D60"/>
    <mergeCell ref="B53:C53"/>
    <mergeCell ref="B49:C49"/>
    <mergeCell ref="B43:C43"/>
    <mergeCell ref="B203:I203"/>
    <mergeCell ref="G572:G573"/>
    <mergeCell ref="I572:I573"/>
    <mergeCell ref="G62:G63"/>
    <mergeCell ref="I62:I63"/>
    <mergeCell ref="G65:G66"/>
    <mergeCell ref="I65:I66"/>
    <mergeCell ref="G191:G192"/>
    <mergeCell ref="I191:I192"/>
    <mergeCell ref="D572:D573"/>
    <mergeCell ref="D575:D576"/>
    <mergeCell ref="E575:E576"/>
    <mergeCell ref="E572:E573"/>
    <mergeCell ref="G194:G195"/>
    <mergeCell ref="I194:I195"/>
    <mergeCell ref="G197:G198"/>
    <mergeCell ref="I197:I198"/>
    <mergeCell ref="I575:I576"/>
    <mergeCell ref="G200:G201"/>
    <mergeCell ref="I200:I201"/>
  </mergeCells>
  <printOptions/>
  <pageMargins left="0.1968503937007874" right="0.1968503937007874" top="0.1968503937007874" bottom="0.3937007874015748" header="0.1968503937007874" footer="0.1968503937007874"/>
  <pageSetup fitToHeight="8" fitToWidth="1" horizontalDpi="600" verticalDpi="600" orientation="portrait" paperSize="9" scale="61" r:id="rId4"/>
  <headerFooter alignWithMargins="0">
    <oddFooter>&amp;C&amp;8&amp;A&amp;R&amp;8&amp;D</oddFooter>
  </headerFooter>
  <rowBreaks count="1" manualBreakCount="1">
    <brk id="202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8.796875" defaultRowHeight="15"/>
  <cols>
    <col min="1" max="1" width="16.5" style="0" bestFit="1" customWidth="1"/>
    <col min="2" max="2" width="15.3984375" style="0" bestFit="1" customWidth="1"/>
    <col min="3" max="3" width="11.8984375" style="0" bestFit="1" customWidth="1"/>
    <col min="4" max="4" width="9.69921875" style="0" bestFit="1" customWidth="1"/>
    <col min="5" max="5" width="9.5" style="0" bestFit="1" customWidth="1"/>
    <col min="6" max="6" width="11.69921875" style="0" bestFit="1" customWidth="1"/>
  </cols>
  <sheetData>
    <row r="1" ht="15">
      <c r="A1" t="s">
        <v>411</v>
      </c>
    </row>
    <row r="2" spans="1:6" ht="15">
      <c r="A2" t="s">
        <v>412</v>
      </c>
      <c r="B2" t="s">
        <v>414</v>
      </c>
      <c r="C2" t="s">
        <v>416</v>
      </c>
      <c r="D2" t="s">
        <v>417</v>
      </c>
      <c r="E2" t="s">
        <v>418</v>
      </c>
      <c r="F2" t="s">
        <v>419</v>
      </c>
    </row>
    <row r="3" spans="1:6" ht="15">
      <c r="A3" t="s">
        <v>413</v>
      </c>
      <c r="B3">
        <v>32.5</v>
      </c>
      <c r="C3" t="e">
        <f>(VLOOKUP(A3,#REF!,2,FALSE)/52)/B3</f>
        <v>#REF!</v>
      </c>
      <c r="D3" t="e">
        <f>F3*54%</f>
        <v>#REF!</v>
      </c>
      <c r="E3" t="e">
        <f>F3*46%</f>
        <v>#REF!</v>
      </c>
      <c r="F3" t="e">
        <f>C3*6.5</f>
        <v>#REF!</v>
      </c>
    </row>
    <row r="5" spans="1:3" ht="15">
      <c r="A5" t="s">
        <v>415</v>
      </c>
      <c r="B5" t="s">
        <v>414</v>
      </c>
      <c r="C5" t="s">
        <v>416</v>
      </c>
    </row>
    <row r="6" spans="1:6" ht="15">
      <c r="A6">
        <v>16</v>
      </c>
      <c r="B6">
        <v>37</v>
      </c>
      <c r="C6" t="e">
        <f>(VLOOKUP(A6,#REF!,2,FALSE)/52)/B6</f>
        <v>#REF!</v>
      </c>
      <c r="D6" t="e">
        <f>F6*54%</f>
        <v>#REF!</v>
      </c>
      <c r="E6" t="e">
        <f>F6*46%</f>
        <v>#REF!</v>
      </c>
      <c r="F6" t="e">
        <f>C6*7.24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Allen</dc:creator>
  <cp:keywords/>
  <dc:description/>
  <cp:lastModifiedBy>Sally Foreman</cp:lastModifiedBy>
  <cp:lastPrinted>2019-10-07T10:50:20Z</cp:lastPrinted>
  <dcterms:created xsi:type="dcterms:W3CDTF">2008-11-19T09:23:03Z</dcterms:created>
  <dcterms:modified xsi:type="dcterms:W3CDTF">2019-10-13T18:31:29Z</dcterms:modified>
  <cp:category/>
  <cp:version/>
  <cp:contentType/>
  <cp:contentStatus/>
</cp:coreProperties>
</file>